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a" sheetId="1" state="visible" r:id="rId3"/>
    <sheet name="Parametri" sheetId="2" state="visible" r:id="rId4"/>
    <sheet name="Calcolatore" sheetId="3" state="visible" r:id="rId5"/>
    <sheet name="Prontuario" sheetId="4" state="visible" r:id="rId6"/>
    <sheet name="Controlli" sheetId="5" state="visible" r:id="rId7"/>
  </sheets>
  <definedNames>
    <definedName function="false" hidden="false" localSheetId="3" name="_xlnm.Print_Titles" vbProcedure="false">Prontuario!$3:$3</definedName>
    <definedName function="false" hidden="true" localSheetId="3" name="_xlnm._FilterDatabase" vbProcedure="false">Prontuario!$A$3:$U$89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<sst xmlns="http://schemas.openxmlformats.org/spreadsheetml/2006/main" count="206" uniqueCount="184">
  <si>
    <t xml:space="preserve">DA LORDO A NETTO — Prontuario retribuzioni · anno d'imposta 2026</t>
  </si>
  <si>
    <t xml:space="preserve">A che cosa serve</t>
  </si>
  <si>
    <t xml:space="preserve">Dice quanto arriva davvero in tasca a un lavoratore dipendente partendo dalla RAL, e quanto costa quel lavoratore all'azienda. Serve per trattare uno stipendio, per fare un budget del personale, per capire se un aumento lordo vale la pena.</t>
  </si>
  <si>
    <t xml:space="preserve">Come si usa</t>
  </si>
  <si>
    <t xml:space="preserve">Foglio «Calcolatore»: si scrive la RAL nella cella gialla e si legge tutto lo sviluppo, voce per voce.</t>
  </si>
  <si>
    <t xml:space="preserve">Foglio «Prontuario»: la tabella già fatta da 15.000 a 100.000 € di RAL, a passi di 1.000 €. È quella da stampare.</t>
  </si>
  <si>
    <t xml:space="preserve">Foglio «Parametri»: tutte le aliquote e le soglie. Le celle gialle si cambiano; tutto il resto si ricalcola da solo.</t>
  </si>
  <si>
    <t xml:space="preserve">Che cosa calcola, nell'ordine</t>
  </si>
  <si>
    <t xml:space="preserve">1.  Contributi INPS a carico del lavoratore: 9,19% sulla RAL, più 1% sulla quota oltre la prima fascia (56.224 €).</t>
  </si>
  <si>
    <t xml:space="preserve">2.  Imponibile fiscale = RAL meno i contributi. È qui l'errore più comune: l'IRPEF non si calcola sulla RAL.</t>
  </si>
  <si>
    <t xml:space="preserve">3.  IRPEF lorda per scaglioni: 23% fino a 28.000 €, 33% da 28.000 a 50.000 €, 43% oltre.</t>
  </si>
  <si>
    <t xml:space="preserve">4.  Detrazione per lavoro dipendente (art. 13 TUIR), più 65 € fra 25.000 e 35.000 €.</t>
  </si>
  <si>
    <t xml:space="preserve">5.  Ulteriore detrazione 1.000 € fra 20.000 e 32.000 €, che si azzera a 40.000 €.</t>
  </si>
  <si>
    <t xml:space="preserve">6.  IRPEF netta = lorda meno detrazioni, mai sotto zero.</t>
  </si>
  <si>
    <t xml:space="preserve">7.  Trattamento integrativo (1.200 €) e bonus non imponibile per i redditi bassi: si sommano al netto.</t>
  </si>
  <si>
    <t xml:space="preserve">8.  Addizionale regionale Emilia-Romagna e addizionale comunale.</t>
  </si>
  <si>
    <t xml:space="preserve">9.  Netto annuo, e diviso per 12, 13 o 14 mensilità.</t>
  </si>
  <si>
    <t xml:space="preserve">10. Lato azienda: contributi datore, TFR, INAIL. Costo aziendale totale e cuneo complessivo.</t>
  </si>
  <si>
    <t xml:space="preserve">Che cosa NON fa</t>
  </si>
  <si>
    <t xml:space="preserve">Non è un cedolino. Non considera familiari a carico, oneri detraibili, mutui, spese sanitarie, fondi pensione.</t>
  </si>
  <si>
    <t xml:space="preserve">Ipotizza lavoro dipendente a tempo indeterminato, 12 mesi pieni, un solo rapporto di lavoro.</t>
  </si>
  <si>
    <t xml:space="preserve">L'addizionale comunale è un parametro: quella vera dipende dal comune di residenza. Il default è 0,80%.</t>
  </si>
  <si>
    <t xml:space="preserve">Il massimale contributivo (122.295 €) vale solo per chi è iscritto all'INPS dopo il 31/12/1995.</t>
  </si>
  <si>
    <t xml:space="preserve">Le aliquote datoriali variano per settore, dimensione e CCNL: il 30% è una media di riferimento per l'industria.</t>
  </si>
  <si>
    <t xml:space="preserve">Fonti dei parametri</t>
  </si>
  <si>
    <t xml:space="preserve">IRPEF 2026 (23% / 33% / 43%): Legge di Bilancio 2026, riduzione della seconda aliquota dal 35% al 33%.</t>
  </si>
  <si>
    <t xml:space="preserve">Detrazioni art. 13 TUIR, trattamento integrativo, bonus e ulteriore detrazione: TUIR e Legge di Bilancio 2025.</t>
  </si>
  <si>
    <t xml:space="preserve">Contributi INPS 2026: prima fascia 56.224 €, massimale 122.295 € (circolare INPS di rivalutazione annua).</t>
  </si>
  <si>
    <t xml:space="preserve">Addizionale regionale Emilia-Romagna 2026: 1,33% / 1,93% / 2,78% / 3,33% — L.R. 31 marzo 2025 n. 1.</t>
  </si>
  <si>
    <t xml:space="preserve">Attenzione: in Emilia-Romagna l'aliquota dello scaglione si applica all'INTERO imponibile, non per scaglioni.</t>
  </si>
  <si>
    <t xml:space="preserve">Marco Baldoni — Strategica SRL</t>
  </si>
  <si>
    <t xml:space="preserve">mbaldonistrategica@gmail.com   ·   strategicasrl.com</t>
  </si>
  <si>
    <t xml:space="preserve">Strategia &amp; Calcolo — una collaborazione solida, delle soluzioni flessibili.</t>
  </si>
  <si>
    <t xml:space="preserve">PARAMETRI — anno d'imposta 2026 · le celle gialle si possono cambiare</t>
  </si>
  <si>
    <t xml:space="preserve">IRPEF — scaglioni e aliquote</t>
  </si>
  <si>
    <t xml:space="preserve">Aliquota 1° scaglione</t>
  </si>
  <si>
    <t xml:space="preserve">fino alla soglia 1</t>
  </si>
  <si>
    <t xml:space="preserve">Soglia 1° scaglione</t>
  </si>
  <si>
    <t xml:space="preserve">Aliquota 2° scaglione</t>
  </si>
  <si>
    <t xml:space="preserve">era 35% fino al 2025</t>
  </si>
  <si>
    <t xml:space="preserve">Soglia 2° scaglione</t>
  </si>
  <si>
    <t xml:space="preserve">Aliquota 3° scaglione</t>
  </si>
  <si>
    <t xml:space="preserve">oltre la soglia 2</t>
  </si>
  <si>
    <t xml:space="preserve">Contributi previdenziali a carico del lavoratore</t>
  </si>
  <si>
    <t xml:space="preserve">Aliquota base IVS</t>
  </si>
  <si>
    <t xml:space="preserve">dipendente settore privato</t>
  </si>
  <si>
    <t xml:space="preserve">Aliquota aggiuntiva oltre la prima fascia</t>
  </si>
  <si>
    <t xml:space="preserve">art. 3-ter L. 438/1992</t>
  </si>
  <si>
    <t xml:space="preserve">Prima fascia di retribuzione pensionabile</t>
  </si>
  <si>
    <t xml:space="preserve">valore 2026</t>
  </si>
  <si>
    <t xml:space="preserve">Massimale contributivo annuo</t>
  </si>
  <si>
    <t xml:space="preserve">solo iscritti dopo il 31/12/1995</t>
  </si>
  <si>
    <t xml:space="preserve">Detrazioni per lavoro dipendente — art. 13 TUIR</t>
  </si>
  <si>
    <t xml:space="preserve">Detrazione fino a 15.000 €</t>
  </si>
  <si>
    <t xml:space="preserve">Quota fissa fascia 15.000–50.000 €</t>
  </si>
  <si>
    <t xml:space="preserve">Quota variabile fascia 15.000–28.000 €</t>
  </si>
  <si>
    <t xml:space="preserve">Denominatore fascia 15.000–28.000 €</t>
  </si>
  <si>
    <t xml:space="preserve">Denominatore fascia 28.000–50.000 €</t>
  </si>
  <si>
    <t xml:space="preserve">Detrazione aggiuntiva</t>
  </si>
  <si>
    <t xml:space="preserve">per redditi fra 25.000 e 35.000 €</t>
  </si>
  <si>
    <t xml:space="preserve">  soglia inferiore</t>
  </si>
  <si>
    <t xml:space="preserve">  soglia superiore</t>
  </si>
  <si>
    <t xml:space="preserve">Ulteriore detrazione — Legge di Bilancio 2025</t>
  </si>
  <si>
    <t xml:space="preserve">Importo pieno</t>
  </si>
  <si>
    <t xml:space="preserve">  da</t>
  </si>
  <si>
    <t xml:space="preserve">sotto questa soglia spetta il bonus, non la detrazione</t>
  </si>
  <si>
    <t xml:space="preserve">  pieno fino a</t>
  </si>
  <si>
    <t xml:space="preserve">  azzerata a</t>
  </si>
  <si>
    <t xml:space="preserve">decrescenza lineare</t>
  </si>
  <si>
    <t xml:space="preserve">Riduzione detrazioni oltre 200.000 € di reddito</t>
  </si>
  <si>
    <t xml:space="preserve">neutralizza il calo della 2ª aliquota</t>
  </si>
  <si>
    <t xml:space="preserve">  soglia</t>
  </si>
  <si>
    <t xml:space="preserve">Trattamento integrativo e bonus per redditi bassi</t>
  </si>
  <si>
    <t xml:space="preserve">Trattamento integrativo annuo</t>
  </si>
  <si>
    <t xml:space="preserve">ex bonus Renzi</t>
  </si>
  <si>
    <t xml:space="preserve">  soglia di reddito</t>
  </si>
  <si>
    <t xml:space="preserve">  scarto di capienza</t>
  </si>
  <si>
    <t xml:space="preserve">IRPEF lorda &gt; detrazione − 75 €</t>
  </si>
  <si>
    <t xml:space="preserve">Bonus: reddito fino a 8.500 €</t>
  </si>
  <si>
    <t xml:space="preserve">% del reddito di lavoro</t>
  </si>
  <si>
    <t xml:space="preserve">Bonus: reddito 8.500–15.000 €</t>
  </si>
  <si>
    <t xml:space="preserve">Bonus: reddito 15.000–20.000 €</t>
  </si>
  <si>
    <t xml:space="preserve">  soglia 1</t>
  </si>
  <si>
    <t xml:space="preserve">  soglia 2</t>
  </si>
  <si>
    <t xml:space="preserve">  soglia 3</t>
  </si>
  <si>
    <t xml:space="preserve">Addizionale regionale IRPEF — Emilia-Romagna 2026</t>
  </si>
  <si>
    <t xml:space="preserve">L'aliquota dello scaglione si applica all'INTERO imponibile, non per scaglioni.</t>
  </si>
  <si>
    <t xml:space="preserve">Fino a 15.000 €</t>
  </si>
  <si>
    <t xml:space="preserve">1,23% base + 0,10%</t>
  </si>
  <si>
    <t xml:space="preserve">Da 15.000 a 28.000 €</t>
  </si>
  <si>
    <t xml:space="preserve">1,23% base + 0,70%</t>
  </si>
  <si>
    <t xml:space="preserve">Da 28.000 a 50.000 €</t>
  </si>
  <si>
    <t xml:space="preserve">1,23% base + 1,55%</t>
  </si>
  <si>
    <t xml:space="preserve">Oltre 50.000 €</t>
  </si>
  <si>
    <t xml:space="preserve">1,23% base + 2,10%</t>
  </si>
  <si>
    <t xml:space="preserve">Soglia di esenzione</t>
  </si>
  <si>
    <t xml:space="preserve">sotto questo importo non si versa</t>
  </si>
  <si>
    <t xml:space="preserve">Addizionale comunale IRPEF</t>
  </si>
  <si>
    <t xml:space="preserve">Aliquota comunale</t>
  </si>
  <si>
    <t xml:space="preserve">DA PERSONALIZZARE sul comune di residenza</t>
  </si>
  <si>
    <t xml:space="preserve">Lato azienda</t>
  </si>
  <si>
    <t xml:space="preserve">Contributi a carico del datore</t>
  </si>
  <si>
    <t xml:space="preserve">media industria; commercio ≈ 29%</t>
  </si>
  <si>
    <t xml:space="preserve">INAIL</t>
  </si>
  <si>
    <t xml:space="preserve">varia con il rischio della lavorazione</t>
  </si>
  <si>
    <t xml:space="preserve">Divisore TFR</t>
  </si>
  <si>
    <t xml:space="preserve">quota annua = RAL / 13,5</t>
  </si>
  <si>
    <t xml:space="preserve">Marco Baldoni — Strategica SRL  ·  mbaldonistrategica@gmail.com  ·  strategicasrl.com</t>
  </si>
  <si>
    <t xml:space="preserve">CALCOLATORE — scrivi la RAL nella cella gialla</t>
  </si>
  <si>
    <t xml:space="preserve">RAL — retribuzione annua lorda</t>
  </si>
  <si>
    <t xml:space="preserve">unica cella da compilare</t>
  </si>
  <si>
    <t xml:space="preserve">Dal lordo all'imponibile fiscale</t>
  </si>
  <si>
    <t xml:space="preserve">Contributi INPS a carico del lavoratore</t>
  </si>
  <si>
    <t xml:space="preserve">9,19% + 1% oltre la prima fascia</t>
  </si>
  <si>
    <t xml:space="preserve">Imponibile fiscale</t>
  </si>
  <si>
    <t xml:space="preserve">RAL meno contributi</t>
  </si>
  <si>
    <t xml:space="preserve">IRPEF</t>
  </si>
  <si>
    <t xml:space="preserve">IRPEF lorda</t>
  </si>
  <si>
    <t xml:space="preserve">per scaglioni 23% / 33% / 43%</t>
  </si>
  <si>
    <t xml:space="preserve">Detrazione lavoro dipendente (art. 13 TUIR)</t>
  </si>
  <si>
    <t xml:space="preserve">comprende i 65 € fra 25.000 e 35.000</t>
  </si>
  <si>
    <t xml:space="preserve">Ulteriore detrazione</t>
  </si>
  <si>
    <t xml:space="preserve">1.000 € fra 20.000 e 32.000, azzerata a 40.000</t>
  </si>
  <si>
    <t xml:space="preserve">IRPEF netta</t>
  </si>
  <si>
    <t xml:space="preserve">mai negativa</t>
  </si>
  <si>
    <t xml:space="preserve">Addizionali locali</t>
  </si>
  <si>
    <t xml:space="preserve">Addizionale regionale Emilia-Romagna</t>
  </si>
  <si>
    <t xml:space="preserve">aliquota dello scaglione sull'intero imponibile</t>
  </si>
  <si>
    <t xml:space="preserve">Addizionale comunale</t>
  </si>
  <si>
    <t xml:space="preserve">parametro: da tarare sul comune</t>
  </si>
  <si>
    <t xml:space="preserve">Totale imposte</t>
  </si>
  <si>
    <t xml:space="preserve">Somme che si aggiungono al netto</t>
  </si>
  <si>
    <t xml:space="preserve">Trattamento integrativo</t>
  </si>
  <si>
    <t xml:space="preserve">1.200 € fino a 15.000 € di reddito, se capiente</t>
  </si>
  <si>
    <t xml:space="preserve">Bonus non imponibile</t>
  </si>
  <si>
    <t xml:space="preserve">7,1% / 5,3% / 4,8% fino a 20.000 €</t>
  </si>
  <si>
    <t xml:space="preserve">Il risultato</t>
  </si>
  <si>
    <t xml:space="preserve">NETTO ANNUO</t>
  </si>
  <si>
    <t xml:space="preserve">Netto mensile su 12 mensilità</t>
  </si>
  <si>
    <t xml:space="preserve">Netto mensile su 13 mensilità</t>
  </si>
  <si>
    <t xml:space="preserve">Netto mensile su 14 mensilità</t>
  </si>
  <si>
    <t xml:space="preserve">Prelievo sul lordo</t>
  </si>
  <si>
    <t xml:space="preserve">quanto della RAL non arriva in tasca</t>
  </si>
  <si>
    <t xml:space="preserve">Quota TFR</t>
  </si>
  <si>
    <t xml:space="preserve">COSTO AZIENDALE TOTALE</t>
  </si>
  <si>
    <t xml:space="preserve">Cuneo complessivo</t>
  </si>
  <si>
    <t xml:space="preserve">quota del costo aziendale che non arriva al lavoratore</t>
  </si>
  <si>
    <t xml:space="preserve">Ogni euro netto costa all'azienda</t>
  </si>
  <si>
    <t xml:space="preserve">Prontuario indicativo, non sostituisce il cedolino. Ipotesi: tempo indeterminato, 12 mesi, nessun familiare a carico, nessun onere detraibile.</t>
  </si>
  <si>
    <t xml:space="preserve">PRONTUARIO — da lordo a netto · dipendente Emilia-Romagna · anno d'imposta 2026</t>
  </si>
  <si>
    <t xml:space="preserve">RAL</t>
  </si>
  <si>
    <t xml:space="preserve">Contributi INPS dipendente</t>
  </si>
  <si>
    <t xml:space="preserve">Detrazione art. 13</t>
  </si>
  <si>
    <t xml:space="preserve">Add. regionale E-R</t>
  </si>
  <si>
    <t xml:space="preserve">Add. comunale</t>
  </si>
  <si>
    <t xml:space="preserve">Tratt. integrativo</t>
  </si>
  <si>
    <t xml:space="preserve">Bonus</t>
  </si>
  <si>
    <t xml:space="preserve">Netto / 12</t>
  </si>
  <si>
    <t xml:space="preserve">Netto / 13</t>
  </si>
  <si>
    <t xml:space="preserve">Netto / 14</t>
  </si>
  <si>
    <t xml:space="preserve">Contributi datore</t>
  </si>
  <si>
    <t xml:space="preserve">TFR</t>
  </si>
  <si>
    <t xml:space="preserve">COSTO AZIENDA</t>
  </si>
  <si>
    <t xml:space="preserve">Ipotesi: lavoratore dipendente a tempo indeterminato, 12 mesi, nessun familiare a carico, nessun onere detraibile. Residenza in Emilia-Romagna, addizionale comunale 0,80% (parametro modificabile nel foglio Parametri).</t>
  </si>
  <si>
    <t xml:space="preserve">Prontuario indicativo: non sostituisce il cedolino paga né la dichiarazione dei redditi.</t>
  </si>
  <si>
    <t xml:space="preserve">CONTROLLI — quadrature del modello</t>
  </si>
  <si>
    <t xml:space="preserve">Quadrature sul foglio Calcolatore</t>
  </si>
  <si>
    <t xml:space="preserve">RAL − contributi − imponibile fiscale</t>
  </si>
  <si>
    <t xml:space="preserve">deve valere zero</t>
  </si>
  <si>
    <t xml:space="preserve">Totale imposte − (IRPEF netta + addizionali)</t>
  </si>
  <si>
    <t xml:space="preserve">Netto − (RAL − contributi − imposte + integrativo + bonus)</t>
  </si>
  <si>
    <t xml:space="preserve">Costo azienda − (RAL + contributi datore + TFR + INAIL)</t>
  </si>
  <si>
    <t xml:space="preserve">Quadrature sul foglio Prontuario</t>
  </si>
  <si>
    <t xml:space="preserve">Somma degli scarti riga per riga (netto ricalcolato)</t>
  </si>
  <si>
    <t xml:space="preserve">deve valere zero su tutte le 86 righe</t>
  </si>
  <si>
    <t xml:space="preserve">Righe con netto superiore alla RAL</t>
  </si>
  <si>
    <t xml:space="preserve">Righe con netto non crescente all'aumentare della RAL</t>
  </si>
  <si>
    <t xml:space="preserve">deve valere zero: il netto non può scendere se sale il lordo</t>
  </si>
  <si>
    <t xml:space="preserve">Righe con IRPEF netta negativa</t>
  </si>
  <si>
    <t xml:space="preserve">Riscontri di merito (valori attesi, verificati a mano)</t>
  </si>
  <si>
    <t xml:space="preserve">RAL 20.000 € → netto annuo atteso ≈</t>
  </si>
  <si>
    <t xml:space="preserve">RAL 30.000 € → netto annuo atteso ≈</t>
  </si>
  <si>
    <t xml:space="preserve">RAL 50.000 € → netto annuo atteso ≈</t>
  </si>
  <si>
    <t xml:space="preserve">RAL 100.000 € → netto annuo atteso ≈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</si>
</sst>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%"/>
    <numFmt numFmtId="166" formatCode="#,##0&quot; €&quot;;\(#,##0&quot; €)&quot;;\-"/>
    <numFmt numFmtId="167" formatCode="0.00%"/>
    <numFmt numFmtId="168" formatCode="0.00"/>
    <numFmt numFmtId="169" formatCode="#,##0.00&quot; €&quot;;\(#,##0.00&quot; €)&quot;;\-"/>
    <numFmt numFmtId="170" formatCode="0.00\x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12"/>
      <color rgb="FF2E75B6"/>
      <name val="Arial"/>
      <family val="0"/>
      <charset val="1"/>
    </font>
    <font>
      <sz val="10"/>
      <color rgb="FF404040"/>
      <name val="Arial"/>
      <family val="0"/>
      <charset val="1"/>
    </font>
    <font>
      <b val="true"/>
      <sz val="12"/>
      <color rgb="FFC00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10"/>
      <color rgb="FF2E75B6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i val="true"/>
      <sz val="9"/>
      <color rgb="FFC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1F3864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40404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8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75B6"/>
        <bgColor rgb="FF0066CC"/>
      </patternFill>
    </fill>
    <fill>
      <patternFill patternType="solid">
        <fgColor rgb="FFFFF6D8"/>
        <bgColor rgb="FFFFFFFF"/>
      </patternFill>
    </fill>
    <fill>
      <patternFill patternType="solid">
        <fgColor rgb="FFDCE6F1"/>
        <bgColor rgb="FFEDF3FA"/>
      </patternFill>
    </fill>
    <fill>
      <patternFill patternType="solid">
        <fgColor rgb="FF5FB35F"/>
        <bgColor rgb="FF969696"/>
      </patternFill>
    </fill>
    <fill>
      <patternFill patternType="solid">
        <fgColor rgb="FFEDF3FA"/>
        <bgColor rgb="FFFFFFFF"/>
      </patternFill>
    </fill>
    <fill>
      <patternFill patternType="solid">
        <fgColor rgb="FFFFFFFF"/>
        <bgColor rgb="FFEDF3F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7DC"/>
      </left>
      <right style="thin">
        <color rgb="FFB7C7DC"/>
      </right>
      <top style="thin">
        <color rgb="FFB7C7DC"/>
      </top>
      <bottom style="thin">
        <color rgb="FFB7C7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6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7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7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8" fillId="7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9" fillId="7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9" fillId="7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8" fillId="8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9" fillId="8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9" fillId="8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2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2E75B6"/>
          <bgColor rgb="FF000000"/>
        </patternFill>
      </fill>
    </dxf>
    <dxf>
      <fill>
        <patternFill patternType="solid">
          <fgColor rgb="FFEDF3FA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F3864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CE6F1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7DC"/>
      <rgbColor rgb="FF808080"/>
      <rgbColor rgb="FF9999FF"/>
      <rgbColor rgb="FF993366"/>
      <rgbColor rgb="FFFFF6D8"/>
      <rgbColor rgb="FFEDF3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1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5FB35F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8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15" hidden="false" customHeight="false" outlineLevel="0" collapsed="false">
      <c r="B3" s="2" t="s">
        <v>1</v>
      </c>
    </row>
    <row r="4" customFormat="false" ht="30" hidden="false" customHeight="true" outlineLevel="0" collapsed="false">
      <c r="B4" s="3" t="s">
        <v>2</v>
      </c>
    </row>
    <row r="6" customFormat="false" ht="15" hidden="false" customHeight="false" outlineLevel="0" collapsed="false">
      <c r="B6" s="2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1" customFormat="false" ht="15" hidden="false" customHeight="false" outlineLevel="0" collapsed="false">
      <c r="B11" s="2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3" t="s">
        <v>12</v>
      </c>
    </row>
    <row r="17" customFormat="false" ht="15" hidden="false" customHeight="false" outlineLevel="0" collapsed="false">
      <c r="B17" s="3" t="s">
        <v>13</v>
      </c>
    </row>
    <row r="18" customFormat="false" ht="15" hidden="false" customHeight="false" outlineLevel="0" collapsed="false">
      <c r="B18" s="3" t="s">
        <v>14</v>
      </c>
    </row>
    <row r="19" customFormat="false" ht="15" hidden="false" customHeight="false" outlineLevel="0" collapsed="false">
      <c r="B19" s="3" t="s">
        <v>15</v>
      </c>
    </row>
    <row r="20" customFormat="false" ht="15" hidden="false" customHeight="false" outlineLevel="0" collapsed="false">
      <c r="B20" s="3" t="s">
        <v>16</v>
      </c>
    </row>
    <row r="21" customFormat="false" ht="15" hidden="false" customHeight="false" outlineLevel="0" collapsed="false">
      <c r="B21" s="3" t="s">
        <v>17</v>
      </c>
    </row>
    <row r="23" customFormat="false" ht="15" hidden="false" customHeight="false" outlineLevel="0" collapsed="false">
      <c r="B23" s="4" t="s">
        <v>18</v>
      </c>
    </row>
    <row r="24" customFormat="false" ht="15" hidden="false" customHeight="false" outlineLevel="0" collapsed="false">
      <c r="B24" s="3" t="s">
        <v>19</v>
      </c>
    </row>
    <row r="25" customFormat="false" ht="15" hidden="false" customHeight="false" outlineLevel="0" collapsed="false">
      <c r="B25" s="3" t="s">
        <v>20</v>
      </c>
    </row>
    <row r="26" customFormat="false" ht="15" hidden="false" customHeight="false" outlineLevel="0" collapsed="false">
      <c r="B26" s="3" t="s">
        <v>21</v>
      </c>
    </row>
    <row r="27" customFormat="false" ht="15" hidden="false" customHeight="false" outlineLevel="0" collapsed="false">
      <c r="B27" s="3" t="s">
        <v>22</v>
      </c>
    </row>
    <row r="28" customFormat="false" ht="15" hidden="false" customHeight="false" outlineLevel="0" collapsed="false">
      <c r="B28" s="3" t="s">
        <v>23</v>
      </c>
    </row>
    <row r="30" customFormat="false" ht="15" hidden="false" customHeight="false" outlineLevel="0" collapsed="false">
      <c r="B30" s="2" t="s">
        <v>24</v>
      </c>
    </row>
    <row r="31" customFormat="false" ht="15" hidden="false" customHeight="false" outlineLevel="0" collapsed="false">
      <c r="B31" s="3" t="s">
        <v>25</v>
      </c>
    </row>
    <row r="32" customFormat="false" ht="15" hidden="false" customHeight="false" outlineLevel="0" collapsed="false">
      <c r="B32" s="3" t="s">
        <v>26</v>
      </c>
    </row>
    <row r="33" customFormat="false" ht="15" hidden="false" customHeight="false" outlineLevel="0" collapsed="false">
      <c r="B33" s="3" t="s">
        <v>27</v>
      </c>
    </row>
    <row r="34" customFormat="false" ht="15" hidden="false" customHeight="false" outlineLevel="0" collapsed="false">
      <c r="B34" s="3" t="s">
        <v>28</v>
      </c>
    </row>
    <row r="35" customFormat="false" ht="15" hidden="false" customHeight="false" outlineLevel="0" collapsed="false">
      <c r="B35" s="3" t="s">
        <v>29</v>
      </c>
    </row>
    <row r="38" customFormat="false" ht="15" hidden="false" customHeight="false" outlineLevel="0" collapsed="false">
      <c r="B38" s="5" t="s">
        <v>30</v>
      </c>
    </row>
    <row r="39" customFormat="false" ht="15" hidden="false" customHeight="false" outlineLevel="0" collapsed="false">
      <c r="B39" s="6" t="s">
        <v>31</v>
      </c>
    </row>
    <row r="40" customFormat="false" ht="15" hidden="false" customHeight="false" outlineLevel="0" collapsed="false">
      <c r="B40" s="7" t="s">
        <v>32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Da lordo a netto — Guida&amp;C&amp;8 Strategica SRL · strategicasrl.com&amp;R&amp;8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8"/>
    <col collapsed="false" customWidth="true" hidden="false" outlineLevel="0" max="3" min="3" style="0" width="16"/>
    <col collapsed="false" customWidth="true" hidden="false" outlineLevel="0" max="4" min="4" style="0" width="62"/>
  </cols>
  <sheetData>
    <row r="1" customFormat="false" ht="25.5" hidden="false" customHeight="true" outlineLevel="0" collapsed="false">
      <c r="A1" s="1" t="s">
        <v>33</v>
      </c>
      <c r="B1" s="1"/>
      <c r="C1" s="1"/>
      <c r="D1" s="1"/>
    </row>
    <row r="3" customFormat="false" ht="19.5" hidden="false" customHeight="true" outlineLevel="0" collapsed="false">
      <c r="B3" s="8" t="s">
        <v>34</v>
      </c>
      <c r="C3" s="8"/>
      <c r="D3" s="8"/>
    </row>
    <row r="4" customFormat="false" ht="15" hidden="false" customHeight="false" outlineLevel="0" collapsed="false">
      <c r="B4" s="9" t="s">
        <v>35</v>
      </c>
      <c r="C4" s="10" t="n">
        <v>0.23</v>
      </c>
      <c r="D4" s="7" t="s">
        <v>36</v>
      </c>
    </row>
    <row r="5" customFormat="false" ht="15" hidden="false" customHeight="false" outlineLevel="0" collapsed="false">
      <c r="B5" s="9" t="s">
        <v>37</v>
      </c>
      <c r="C5" s="11" t="n">
        <v>28000</v>
      </c>
      <c r="D5" s="7"/>
    </row>
    <row r="6" customFormat="false" ht="15" hidden="false" customHeight="false" outlineLevel="0" collapsed="false">
      <c r="B6" s="9" t="s">
        <v>38</v>
      </c>
      <c r="C6" s="10" t="n">
        <v>0.33</v>
      </c>
      <c r="D6" s="7" t="s">
        <v>39</v>
      </c>
    </row>
    <row r="7" customFormat="false" ht="15" hidden="false" customHeight="false" outlineLevel="0" collapsed="false">
      <c r="B7" s="9" t="s">
        <v>40</v>
      </c>
      <c r="C7" s="11" t="n">
        <v>50000</v>
      </c>
      <c r="D7" s="7"/>
    </row>
    <row r="8" customFormat="false" ht="15" hidden="false" customHeight="false" outlineLevel="0" collapsed="false">
      <c r="B8" s="9" t="s">
        <v>41</v>
      </c>
      <c r="C8" s="10" t="n">
        <v>0.43</v>
      </c>
      <c r="D8" s="7" t="s">
        <v>42</v>
      </c>
    </row>
    <row r="10" customFormat="false" ht="19.5" hidden="false" customHeight="true" outlineLevel="0" collapsed="false">
      <c r="B10" s="8" t="s">
        <v>43</v>
      </c>
      <c r="C10" s="8"/>
      <c r="D10" s="8"/>
    </row>
    <row r="11" customFormat="false" ht="15" hidden="false" customHeight="false" outlineLevel="0" collapsed="false">
      <c r="B11" s="9" t="s">
        <v>44</v>
      </c>
      <c r="C11" s="12" t="n">
        <v>0.0919</v>
      </c>
      <c r="D11" s="7" t="s">
        <v>45</v>
      </c>
    </row>
    <row r="12" customFormat="false" ht="15" hidden="false" customHeight="false" outlineLevel="0" collapsed="false">
      <c r="B12" s="9" t="s">
        <v>46</v>
      </c>
      <c r="C12" s="12" t="n">
        <v>0.01</v>
      </c>
      <c r="D12" s="7" t="s">
        <v>47</v>
      </c>
    </row>
    <row r="13" customFormat="false" ht="15" hidden="false" customHeight="false" outlineLevel="0" collapsed="false">
      <c r="B13" s="9" t="s">
        <v>48</v>
      </c>
      <c r="C13" s="11" t="n">
        <v>56224</v>
      </c>
      <c r="D13" s="7" t="s">
        <v>49</v>
      </c>
    </row>
    <row r="14" customFormat="false" ht="15" hidden="false" customHeight="false" outlineLevel="0" collapsed="false">
      <c r="B14" s="9" t="s">
        <v>50</v>
      </c>
      <c r="C14" s="11" t="n">
        <v>122295</v>
      </c>
      <c r="D14" s="7" t="s">
        <v>51</v>
      </c>
    </row>
    <row r="16" customFormat="false" ht="19.5" hidden="false" customHeight="true" outlineLevel="0" collapsed="false">
      <c r="B16" s="8" t="s">
        <v>52</v>
      </c>
      <c r="C16" s="8"/>
      <c r="D16" s="8"/>
    </row>
    <row r="17" customFormat="false" ht="15" hidden="false" customHeight="false" outlineLevel="0" collapsed="false">
      <c r="B17" s="9" t="s">
        <v>53</v>
      </c>
      <c r="C17" s="11" t="n">
        <v>1955</v>
      </c>
      <c r="D17" s="7"/>
    </row>
    <row r="18" customFormat="false" ht="15" hidden="false" customHeight="false" outlineLevel="0" collapsed="false">
      <c r="B18" s="9" t="s">
        <v>54</v>
      </c>
      <c r="C18" s="11" t="n">
        <v>1910</v>
      </c>
      <c r="D18" s="7"/>
    </row>
    <row r="19" customFormat="false" ht="15" hidden="false" customHeight="false" outlineLevel="0" collapsed="false">
      <c r="B19" s="9" t="s">
        <v>55</v>
      </c>
      <c r="C19" s="11" t="n">
        <v>1190</v>
      </c>
      <c r="D19" s="7"/>
    </row>
    <row r="20" customFormat="false" ht="15" hidden="false" customHeight="false" outlineLevel="0" collapsed="false">
      <c r="B20" s="9" t="s">
        <v>56</v>
      </c>
      <c r="C20" s="11" t="n">
        <v>13000</v>
      </c>
      <c r="D20" s="7"/>
    </row>
    <row r="21" customFormat="false" ht="15" hidden="false" customHeight="false" outlineLevel="0" collapsed="false">
      <c r="B21" s="9" t="s">
        <v>57</v>
      </c>
      <c r="C21" s="11" t="n">
        <v>22000</v>
      </c>
      <c r="D21" s="7"/>
    </row>
    <row r="22" customFormat="false" ht="15" hidden="false" customHeight="false" outlineLevel="0" collapsed="false">
      <c r="B22" s="9" t="s">
        <v>58</v>
      </c>
      <c r="C22" s="11" t="n">
        <v>65</v>
      </c>
      <c r="D22" s="7" t="s">
        <v>59</v>
      </c>
    </row>
    <row r="23" customFormat="false" ht="15" hidden="false" customHeight="false" outlineLevel="0" collapsed="false">
      <c r="B23" s="9" t="s">
        <v>60</v>
      </c>
      <c r="C23" s="11" t="n">
        <v>25000</v>
      </c>
      <c r="D23" s="7"/>
    </row>
    <row r="24" customFormat="false" ht="15" hidden="false" customHeight="false" outlineLevel="0" collapsed="false">
      <c r="B24" s="9" t="s">
        <v>61</v>
      </c>
      <c r="C24" s="11" t="n">
        <v>35000</v>
      </c>
      <c r="D24" s="7"/>
    </row>
    <row r="26" customFormat="false" ht="19.5" hidden="false" customHeight="true" outlineLevel="0" collapsed="false">
      <c r="B26" s="8" t="s">
        <v>62</v>
      </c>
      <c r="C26" s="8"/>
      <c r="D26" s="8"/>
    </row>
    <row r="27" customFormat="false" ht="15" hidden="false" customHeight="false" outlineLevel="0" collapsed="false">
      <c r="B27" s="9" t="s">
        <v>63</v>
      </c>
      <c r="C27" s="11" t="n">
        <v>1000</v>
      </c>
      <c r="D27" s="7"/>
    </row>
    <row r="28" customFormat="false" ht="15" hidden="false" customHeight="false" outlineLevel="0" collapsed="false">
      <c r="B28" s="9" t="s">
        <v>64</v>
      </c>
      <c r="C28" s="11" t="n">
        <v>20000</v>
      </c>
      <c r="D28" s="7" t="s">
        <v>65</v>
      </c>
    </row>
    <row r="29" customFormat="false" ht="15" hidden="false" customHeight="false" outlineLevel="0" collapsed="false">
      <c r="B29" s="9" t="s">
        <v>66</v>
      </c>
      <c r="C29" s="11" t="n">
        <v>32000</v>
      </c>
      <c r="D29" s="7"/>
    </row>
    <row r="30" customFormat="false" ht="15" hidden="false" customHeight="false" outlineLevel="0" collapsed="false">
      <c r="B30" s="9" t="s">
        <v>67</v>
      </c>
      <c r="C30" s="11" t="n">
        <v>40000</v>
      </c>
      <c r="D30" s="7" t="s">
        <v>68</v>
      </c>
    </row>
    <row r="31" customFormat="false" ht="15" hidden="false" customHeight="false" outlineLevel="0" collapsed="false">
      <c r="B31" s="9" t="s">
        <v>69</v>
      </c>
      <c r="C31" s="11" t="n">
        <v>440</v>
      </c>
      <c r="D31" s="7" t="s">
        <v>70</v>
      </c>
    </row>
    <row r="32" customFormat="false" ht="15" hidden="false" customHeight="false" outlineLevel="0" collapsed="false">
      <c r="B32" s="9" t="s">
        <v>71</v>
      </c>
      <c r="C32" s="11" t="n">
        <v>200000</v>
      </c>
      <c r="D32" s="7"/>
    </row>
    <row r="34" customFormat="false" ht="19.5" hidden="false" customHeight="true" outlineLevel="0" collapsed="false">
      <c r="B34" s="8" t="s">
        <v>72</v>
      </c>
      <c r="C34" s="8"/>
      <c r="D34" s="8"/>
    </row>
    <row r="35" customFormat="false" ht="15" hidden="false" customHeight="false" outlineLevel="0" collapsed="false">
      <c r="B35" s="9" t="s">
        <v>73</v>
      </c>
      <c r="C35" s="11" t="n">
        <v>1200</v>
      </c>
      <c r="D35" s="7" t="s">
        <v>74</v>
      </c>
    </row>
    <row r="36" customFormat="false" ht="15" hidden="false" customHeight="false" outlineLevel="0" collapsed="false">
      <c r="B36" s="9" t="s">
        <v>75</v>
      </c>
      <c r="C36" s="11" t="n">
        <v>15000</v>
      </c>
      <c r="D36" s="7"/>
    </row>
    <row r="37" customFormat="false" ht="15" hidden="false" customHeight="false" outlineLevel="0" collapsed="false">
      <c r="B37" s="9" t="s">
        <v>76</v>
      </c>
      <c r="C37" s="11" t="n">
        <v>75</v>
      </c>
      <c r="D37" s="7" t="s">
        <v>77</v>
      </c>
    </row>
    <row r="38" customFormat="false" ht="15" hidden="false" customHeight="false" outlineLevel="0" collapsed="false">
      <c r="B38" s="9" t="s">
        <v>78</v>
      </c>
      <c r="C38" s="10" t="n">
        <v>0.071</v>
      </c>
      <c r="D38" s="7" t="s">
        <v>79</v>
      </c>
    </row>
    <row r="39" customFormat="false" ht="15" hidden="false" customHeight="false" outlineLevel="0" collapsed="false">
      <c r="B39" s="9" t="s">
        <v>80</v>
      </c>
      <c r="C39" s="10" t="n">
        <v>0.053</v>
      </c>
      <c r="D39" s="7"/>
    </row>
    <row r="40" customFormat="false" ht="15" hidden="false" customHeight="false" outlineLevel="0" collapsed="false">
      <c r="B40" s="9" t="s">
        <v>81</v>
      </c>
      <c r="C40" s="10" t="n">
        <v>0.048</v>
      </c>
      <c r="D40" s="7"/>
    </row>
    <row r="41" customFormat="false" ht="15" hidden="false" customHeight="false" outlineLevel="0" collapsed="false">
      <c r="B41" s="9" t="s">
        <v>82</v>
      </c>
      <c r="C41" s="11" t="n">
        <v>8500</v>
      </c>
      <c r="D41" s="7"/>
    </row>
    <row r="42" customFormat="false" ht="15" hidden="false" customHeight="false" outlineLevel="0" collapsed="false">
      <c r="B42" s="9" t="s">
        <v>83</v>
      </c>
      <c r="C42" s="11" t="n">
        <v>15000</v>
      </c>
      <c r="D42" s="7"/>
    </row>
    <row r="43" customFormat="false" ht="15" hidden="false" customHeight="false" outlineLevel="0" collapsed="false">
      <c r="B43" s="9" t="s">
        <v>84</v>
      </c>
      <c r="C43" s="11" t="n">
        <v>20000</v>
      </c>
      <c r="D43" s="7"/>
    </row>
    <row r="45" customFormat="false" ht="19.5" hidden="false" customHeight="true" outlineLevel="0" collapsed="false">
      <c r="B45" s="8" t="s">
        <v>85</v>
      </c>
      <c r="C45" s="8"/>
      <c r="D45" s="8"/>
    </row>
    <row r="46" customFormat="false" ht="15" hidden="false" customHeight="false" outlineLevel="0" collapsed="false">
      <c r="B46" s="13" t="s">
        <v>86</v>
      </c>
    </row>
    <row r="47" customFormat="false" ht="15" hidden="false" customHeight="false" outlineLevel="0" collapsed="false">
      <c r="B47" s="9" t="s">
        <v>87</v>
      </c>
      <c r="C47" s="12" t="n">
        <v>0.0133</v>
      </c>
      <c r="D47" s="7" t="s">
        <v>88</v>
      </c>
    </row>
    <row r="48" customFormat="false" ht="15" hidden="false" customHeight="false" outlineLevel="0" collapsed="false">
      <c r="B48" s="9" t="s">
        <v>89</v>
      </c>
      <c r="C48" s="12" t="n">
        <v>0.0193</v>
      </c>
      <c r="D48" s="7" t="s">
        <v>90</v>
      </c>
    </row>
    <row r="49" customFormat="false" ht="15" hidden="false" customHeight="false" outlineLevel="0" collapsed="false">
      <c r="B49" s="9" t="s">
        <v>91</v>
      </c>
      <c r="C49" s="12" t="n">
        <v>0.0278</v>
      </c>
      <c r="D49" s="7" t="s">
        <v>92</v>
      </c>
    </row>
    <row r="50" customFormat="false" ht="15" hidden="false" customHeight="false" outlineLevel="0" collapsed="false">
      <c r="B50" s="9" t="s">
        <v>93</v>
      </c>
      <c r="C50" s="12" t="n">
        <v>0.0333</v>
      </c>
      <c r="D50" s="7" t="s">
        <v>94</v>
      </c>
    </row>
    <row r="51" customFormat="false" ht="15" hidden="false" customHeight="false" outlineLevel="0" collapsed="false">
      <c r="B51" s="9" t="s">
        <v>82</v>
      </c>
      <c r="C51" s="11" t="n">
        <v>15000</v>
      </c>
      <c r="D51" s="7"/>
    </row>
    <row r="52" customFormat="false" ht="15" hidden="false" customHeight="false" outlineLevel="0" collapsed="false">
      <c r="B52" s="9" t="s">
        <v>83</v>
      </c>
      <c r="C52" s="11" t="n">
        <v>28000</v>
      </c>
      <c r="D52" s="7"/>
    </row>
    <row r="53" customFormat="false" ht="15" hidden="false" customHeight="false" outlineLevel="0" collapsed="false">
      <c r="B53" s="9" t="s">
        <v>84</v>
      </c>
      <c r="C53" s="11" t="n">
        <v>50000</v>
      </c>
      <c r="D53" s="7"/>
    </row>
    <row r="54" customFormat="false" ht="15" hidden="false" customHeight="false" outlineLevel="0" collapsed="false">
      <c r="B54" s="9" t="s">
        <v>95</v>
      </c>
      <c r="C54" s="11" t="n">
        <v>12</v>
      </c>
      <c r="D54" s="7" t="s">
        <v>96</v>
      </c>
    </row>
    <row r="56" customFormat="false" ht="19.5" hidden="false" customHeight="true" outlineLevel="0" collapsed="false">
      <c r="B56" s="8" t="s">
        <v>97</v>
      </c>
      <c r="C56" s="8"/>
      <c r="D56" s="8"/>
    </row>
    <row r="57" customFormat="false" ht="15" hidden="false" customHeight="false" outlineLevel="0" collapsed="false">
      <c r="B57" s="9" t="s">
        <v>98</v>
      </c>
      <c r="C57" s="12" t="n">
        <v>0.008</v>
      </c>
      <c r="D57" s="7" t="s">
        <v>99</v>
      </c>
    </row>
    <row r="59" customFormat="false" ht="19.5" hidden="false" customHeight="true" outlineLevel="0" collapsed="false">
      <c r="B59" s="8" t="s">
        <v>100</v>
      </c>
      <c r="C59" s="8"/>
      <c r="D59" s="8"/>
    </row>
    <row r="60" customFormat="false" ht="15" hidden="false" customHeight="false" outlineLevel="0" collapsed="false">
      <c r="B60" s="9" t="s">
        <v>101</v>
      </c>
      <c r="C60" s="10" t="n">
        <v>0.3</v>
      </c>
      <c r="D60" s="7" t="s">
        <v>102</v>
      </c>
    </row>
    <row r="61" customFormat="false" ht="15" hidden="false" customHeight="false" outlineLevel="0" collapsed="false">
      <c r="B61" s="9" t="s">
        <v>103</v>
      </c>
      <c r="C61" s="12" t="n">
        <v>0.005</v>
      </c>
      <c r="D61" s="7" t="s">
        <v>104</v>
      </c>
    </row>
    <row r="62" customFormat="false" ht="15" hidden="false" customHeight="false" outlineLevel="0" collapsed="false">
      <c r="B62" s="9" t="s">
        <v>105</v>
      </c>
      <c r="C62" s="14" t="n">
        <v>13.5</v>
      </c>
      <c r="D62" s="7" t="s">
        <v>106</v>
      </c>
    </row>
    <row r="64" customFormat="false" ht="15" hidden="false" customHeight="false" outlineLevel="0" collapsed="false">
      <c r="B64" s="7" t="s">
        <v>107</v>
      </c>
    </row>
  </sheetData>
  <mergeCells count="9">
    <mergeCell ref="A1:D1"/>
    <mergeCell ref="B3:D3"/>
    <mergeCell ref="B10:D10"/>
    <mergeCell ref="B16:D16"/>
    <mergeCell ref="B26:D26"/>
    <mergeCell ref="B34:D34"/>
    <mergeCell ref="B45:D45"/>
    <mergeCell ref="B56:D56"/>
    <mergeCell ref="B59:D59"/>
  </mergeCell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Da lordo a netto — Parametri&amp;C&amp;8 Strategica SRL · strategicasrl.com&amp;R&amp;8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2"/>
    <col collapsed="false" customWidth="true" hidden="false" outlineLevel="0" max="3" min="3" style="0" width="18"/>
    <col collapsed="false" customWidth="true" hidden="false" outlineLevel="0" max="4" min="4" style="0" width="56"/>
  </cols>
  <sheetData>
    <row r="1" customFormat="false" ht="25.5" hidden="false" customHeight="true" outlineLevel="0" collapsed="false">
      <c r="A1" s="1" t="s">
        <v>108</v>
      </c>
      <c r="B1" s="1"/>
      <c r="C1" s="1"/>
      <c r="D1" s="1"/>
    </row>
    <row r="3" customFormat="false" ht="15" hidden="false" customHeight="false" outlineLevel="0" collapsed="false">
      <c r="B3" s="5" t="s">
        <v>109</v>
      </c>
      <c r="C3" s="11" t="n">
        <v>30000</v>
      </c>
      <c r="D3" s="7" t="s">
        <v>110</v>
      </c>
    </row>
    <row r="5" customFormat="false" ht="19.5" hidden="false" customHeight="true" outlineLevel="0" collapsed="false">
      <c r="B5" s="8" t="s">
        <v>111</v>
      </c>
      <c r="C5" s="8"/>
      <c r="D5" s="8"/>
    </row>
    <row r="6" customFormat="false" ht="15" hidden="false" customHeight="false" outlineLevel="0" collapsed="false">
      <c r="B6" s="9" t="s">
        <v>112</v>
      </c>
      <c r="C6" s="15" t="n">
        <f aca="false">ROUND(MIN($C$3,Parametri!$C$14)*Parametri!$C$11+MAX(0,MIN($C$3,Parametri!$C$14)-Parametri!$C$13)*Parametri!$C$12,2)</f>
        <v>2757</v>
      </c>
      <c r="D6" s="7" t="s">
        <v>113</v>
      </c>
    </row>
    <row r="7" customFormat="false" ht="15" hidden="false" customHeight="false" outlineLevel="0" collapsed="false">
      <c r="B7" s="16" t="s">
        <v>114</v>
      </c>
      <c r="C7" s="17" t="n">
        <f aca="false">ROUND($C$3-C6,2)</f>
        <v>27243</v>
      </c>
      <c r="D7" s="7" t="s">
        <v>115</v>
      </c>
    </row>
    <row r="9" customFormat="false" ht="19.5" hidden="false" customHeight="true" outlineLevel="0" collapsed="false">
      <c r="B9" s="8" t="s">
        <v>116</v>
      </c>
      <c r="C9" s="8"/>
      <c r="D9" s="8"/>
    </row>
    <row r="10" customFormat="false" ht="15" hidden="false" customHeight="false" outlineLevel="0" collapsed="false">
      <c r="B10" s="9" t="s">
        <v>117</v>
      </c>
      <c r="C10" s="15" t="n">
        <f aca="false">ROUND(IF(C7&lt;=Parametri!$C$5,C7*Parametri!$C$4,IF(C7&lt;=Parametri!$C$7,Parametri!$C$5*Parametri!$C$4+(C7-Parametri!$C$5)*Parametri!$C$6,Parametri!$C$5*Parametri!$C$4+(Parametri!$C$7-Parametri!$C$5)*Parametri!$C$6+(C7-Parametri!$C$7)*Parametri!$C$8)),2)</f>
        <v>6265.89</v>
      </c>
      <c r="D10" s="7" t="s">
        <v>118</v>
      </c>
    </row>
    <row r="11" customFormat="false" ht="15" hidden="false" customHeight="false" outlineLevel="0" collapsed="false">
      <c r="B11" s="9" t="s">
        <v>119</v>
      </c>
      <c r="C11" s="15" t="n">
        <f aca="false">ROUND(IF(C7&lt;=Parametri!$C$36,Parametri!$C$17,IF(C7&lt;=Parametri!$C$5,Parametri!$C$18+Parametri!$C$19*(Parametri!$C$5-C7)/Parametri!$C$20,IF(C7&lt;=Parametri!$C$7,Parametri!$C$18*(Parametri!$C$7-C7)/Parametri!$C$21,0)))+IF(AND(C7&gt;Parametri!$C$23,C7&lt;=Parametri!$C$24),Parametri!$C$22,0),2)</f>
        <v>2044.29</v>
      </c>
      <c r="D11" s="7" t="s">
        <v>120</v>
      </c>
    </row>
    <row r="12" customFormat="false" ht="15" hidden="false" customHeight="false" outlineLevel="0" collapsed="false">
      <c r="B12" s="9" t="s">
        <v>121</v>
      </c>
      <c r="C12" s="15" t="n">
        <f aca="false">ROUND(IF(C7&lt;=Parametri!$C$28,0,IF(C7&lt;=Parametri!$C$29,Parametri!$C$27,IF(C7&lt;Parametri!$C$30,Parametri!$C$27*(Parametri!$C$30-C7)/(Parametri!$C$30-Parametri!$C$29),0)))-IF(C7&gt;Parametri!$C$32,Parametri!$C$31,0),2)</f>
        <v>1000</v>
      </c>
      <c r="D12" s="7" t="s">
        <v>122</v>
      </c>
    </row>
    <row r="13" customFormat="false" ht="15" hidden="false" customHeight="false" outlineLevel="0" collapsed="false">
      <c r="B13" s="16" t="s">
        <v>123</v>
      </c>
      <c r="C13" s="17" t="n">
        <f aca="false">ROUND(MAX(0,C10-C11-C12),2)</f>
        <v>3221.6</v>
      </c>
      <c r="D13" s="7" t="s">
        <v>124</v>
      </c>
    </row>
    <row r="15" customFormat="false" ht="19.5" hidden="false" customHeight="true" outlineLevel="0" collapsed="false">
      <c r="B15" s="8" t="s">
        <v>125</v>
      </c>
      <c r="C15" s="8"/>
      <c r="D15" s="8"/>
    </row>
    <row r="16" customFormat="false" ht="15" hidden="false" customHeight="false" outlineLevel="0" collapsed="false">
      <c r="B16" s="9" t="s">
        <v>126</v>
      </c>
      <c r="C16" s="15" t="n">
        <f aca="false">ROUND(IF(C13&lt;=0,0,IF(IF(C7&lt;=Parametri!$C$51,C7*Parametri!$C$47,IF(C7&lt;=Parametri!$C$52,C7*Parametri!$C$48,IF(C7&lt;=Parametri!$C$53,C7*Parametri!$C$49,C7*Parametri!$C$50)))&lt;=Parametri!$C$54,0,IF(C7&lt;=Parametri!$C$51,C7*Parametri!$C$47,IF(C7&lt;=Parametri!$C$52,C7*Parametri!$C$48,IF(C7&lt;=Parametri!$C$53,C7*Parametri!$C$49,C7*Parametri!$C$50))))),2)</f>
        <v>525.79</v>
      </c>
      <c r="D16" s="7" t="s">
        <v>127</v>
      </c>
    </row>
    <row r="17" customFormat="false" ht="15" hidden="false" customHeight="false" outlineLevel="0" collapsed="false">
      <c r="B17" s="9" t="s">
        <v>128</v>
      </c>
      <c r="C17" s="15" t="n">
        <f aca="false">ROUND(IF(C13&lt;=0,0,C7*Parametri!$C$57),2)</f>
        <v>217.94</v>
      </c>
      <c r="D17" s="7" t="s">
        <v>129</v>
      </c>
    </row>
    <row r="18" customFormat="false" ht="15" hidden="false" customHeight="false" outlineLevel="0" collapsed="false">
      <c r="B18" s="16" t="s">
        <v>130</v>
      </c>
      <c r="C18" s="17" t="n">
        <f aca="false">ROUND(C13+C16+C17,2)</f>
        <v>3965.33</v>
      </c>
    </row>
    <row r="20" customFormat="false" ht="19.5" hidden="false" customHeight="true" outlineLevel="0" collapsed="false">
      <c r="B20" s="8" t="s">
        <v>131</v>
      </c>
      <c r="C20" s="8"/>
      <c r="D20" s="8"/>
    </row>
    <row r="21" customFormat="false" ht="15" hidden="false" customHeight="false" outlineLevel="0" collapsed="false">
      <c r="B21" s="9" t="s">
        <v>132</v>
      </c>
      <c r="C21" s="15" t="n">
        <f aca="false">ROUND(IF(AND(C7&lt;=Parametri!$C$36,C10&gt;(Parametri!$C$17-Parametri!$C$37)),Parametri!$C$35,0),2)</f>
        <v>0</v>
      </c>
      <c r="D21" s="7" t="s">
        <v>133</v>
      </c>
    </row>
    <row r="22" customFormat="false" ht="15" hidden="false" customHeight="false" outlineLevel="0" collapsed="false">
      <c r="B22" s="9" t="s">
        <v>134</v>
      </c>
      <c r="C22" s="15" t="n">
        <f aca="false">ROUND(IF(C7&lt;=Parametri!$C$41,C7*Parametri!$C$38,IF(C7&lt;=Parametri!$C$42,C7*Parametri!$C$39,IF(C7&lt;=Parametri!$C$43,C7*Parametri!$C$40,0))),2)</f>
        <v>0</v>
      </c>
      <c r="D22" s="7" t="s">
        <v>135</v>
      </c>
    </row>
    <row r="24" customFormat="false" ht="19.5" hidden="false" customHeight="true" outlineLevel="0" collapsed="false">
      <c r="B24" s="8" t="s">
        <v>136</v>
      </c>
      <c r="C24" s="8"/>
      <c r="D24" s="8"/>
    </row>
    <row r="25" customFormat="false" ht="15" hidden="false" customHeight="false" outlineLevel="0" collapsed="false">
      <c r="B25" s="18" t="s">
        <v>137</v>
      </c>
      <c r="C25" s="19" t="n">
        <f aca="false">ROUND($C$3-C6-C18+C21+C22,2)</f>
        <v>23277.67</v>
      </c>
    </row>
    <row r="26" customFormat="false" ht="15" hidden="false" customHeight="false" outlineLevel="0" collapsed="false">
      <c r="B26" s="9" t="s">
        <v>138</v>
      </c>
      <c r="C26" s="15" t="n">
        <f aca="false">ROUND(C25/12,2)</f>
        <v>1939.81</v>
      </c>
    </row>
    <row r="27" customFormat="false" ht="15" hidden="false" customHeight="false" outlineLevel="0" collapsed="false">
      <c r="B27" s="9" t="s">
        <v>139</v>
      </c>
      <c r="C27" s="15" t="n">
        <f aca="false">ROUND(C25/13,2)</f>
        <v>1790.59</v>
      </c>
    </row>
    <row r="28" customFormat="false" ht="15" hidden="false" customHeight="false" outlineLevel="0" collapsed="false">
      <c r="B28" s="9" t="s">
        <v>140</v>
      </c>
      <c r="C28" s="15" t="n">
        <f aca="false">ROUND(C25/14,2)</f>
        <v>1662.69</v>
      </c>
    </row>
    <row r="29" customFormat="false" ht="15" hidden="false" customHeight="false" outlineLevel="0" collapsed="false">
      <c r="B29" s="9" t="s">
        <v>141</v>
      </c>
      <c r="C29" s="20" t="n">
        <f aca="false">IF($C$3=0,0,1-C25/$C$3)</f>
        <v>0.224077666666667</v>
      </c>
      <c r="D29" s="7" t="s">
        <v>142</v>
      </c>
    </row>
    <row r="31" customFormat="false" ht="19.5" hidden="false" customHeight="true" outlineLevel="0" collapsed="false">
      <c r="B31" s="8" t="s">
        <v>100</v>
      </c>
      <c r="C31" s="8"/>
      <c r="D31" s="8"/>
    </row>
    <row r="32" customFormat="false" ht="15" hidden="false" customHeight="false" outlineLevel="0" collapsed="false">
      <c r="B32" s="9" t="s">
        <v>101</v>
      </c>
      <c r="C32" s="15" t="n">
        <f aca="false">ROUND($C$3*Parametri!$C$60,2)</f>
        <v>9000</v>
      </c>
    </row>
    <row r="33" customFormat="false" ht="15" hidden="false" customHeight="false" outlineLevel="0" collapsed="false">
      <c r="B33" s="9" t="s">
        <v>143</v>
      </c>
      <c r="C33" s="15" t="n">
        <f aca="false">ROUND($C$3/Parametri!$C$62,2)</f>
        <v>2222.22</v>
      </c>
    </row>
    <row r="34" customFormat="false" ht="15" hidden="false" customHeight="false" outlineLevel="0" collapsed="false">
      <c r="B34" s="9" t="s">
        <v>103</v>
      </c>
      <c r="C34" s="15" t="n">
        <f aca="false">ROUND($C$3*Parametri!$C$61,2)</f>
        <v>150</v>
      </c>
    </row>
    <row r="35" customFormat="false" ht="15" hidden="false" customHeight="false" outlineLevel="0" collapsed="false">
      <c r="B35" s="16" t="s">
        <v>144</v>
      </c>
      <c r="C35" s="17" t="n">
        <f aca="false">ROUND($C$3+C32+C33+C34,2)</f>
        <v>41372.22</v>
      </c>
    </row>
    <row r="36" customFormat="false" ht="15" hidden="false" customHeight="false" outlineLevel="0" collapsed="false">
      <c r="B36" s="9" t="s">
        <v>145</v>
      </c>
      <c r="C36" s="20" t="n">
        <f aca="false">IF(C35=0,0,1-C25/C35)</f>
        <v>0.43735989995219</v>
      </c>
      <c r="D36" s="7" t="s">
        <v>146</v>
      </c>
    </row>
    <row r="37" customFormat="false" ht="15" hidden="false" customHeight="false" outlineLevel="0" collapsed="false">
      <c r="B37" s="9" t="s">
        <v>147</v>
      </c>
      <c r="C37" s="21" t="n">
        <f aca="false">IF(C25=0,0,C35/C25)</f>
        <v>1.77733510269713</v>
      </c>
    </row>
    <row r="39" customFormat="false" ht="15" hidden="false" customHeight="false" outlineLevel="0" collapsed="false">
      <c r="B39" s="13" t="s">
        <v>148</v>
      </c>
    </row>
    <row r="40" customFormat="false" ht="15" hidden="false" customHeight="false" outlineLevel="0" collapsed="false">
      <c r="B40" s="7" t="s">
        <v>107</v>
      </c>
    </row>
  </sheetData>
  <mergeCells count="7">
    <mergeCell ref="A1:D1"/>
    <mergeCell ref="B5:D5"/>
    <mergeCell ref="B9:D9"/>
    <mergeCell ref="B15:D15"/>
    <mergeCell ref="B20:D20"/>
    <mergeCell ref="B24:D24"/>
    <mergeCell ref="B31:D31"/>
  </mergeCell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Da lordo a netto — Calcolatore&amp;C&amp;8 Strategica SRL · strategicasrl.com&amp;R&amp;8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9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3"/>
    <col collapsed="false" customWidth="true" hidden="false" outlineLevel="0" max="8" min="4" style="0" width="12"/>
    <col collapsed="false" customWidth="true" hidden="false" outlineLevel="0" max="9" min="9" style="0" width="11"/>
    <col collapsed="false" customWidth="true" hidden="false" outlineLevel="0" max="10" min="10" style="0" width="12"/>
    <col collapsed="false" customWidth="true" hidden="false" outlineLevel="0" max="11" min="11" style="0" width="10"/>
    <col collapsed="false" customWidth="true" hidden="false" outlineLevel="0" max="12" min="12" style="0" width="14"/>
    <col collapsed="false" customWidth="true" hidden="false" outlineLevel="0" max="16" min="13" style="0" width="11"/>
    <col collapsed="false" customWidth="true" hidden="false" outlineLevel="0" max="17" min="17" style="0" width="12"/>
    <col collapsed="false" customWidth="true" hidden="false" outlineLevel="0" max="19" min="18" style="0" width="10"/>
    <col collapsed="false" customWidth="true" hidden="false" outlineLevel="0" max="20" min="20" style="0" width="14"/>
    <col collapsed="false" customWidth="true" hidden="false" outlineLevel="0" max="21" min="21" style="0" width="11"/>
  </cols>
  <sheetData>
    <row r="1" customFormat="false" ht="25.5" hidden="false" customHeight="true" outlineLevel="0" collapsed="false">
      <c r="A1" s="1" t="s">
        <v>149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 customFormat="false" ht="31.5" hidden="false" customHeight="true" outlineLevel="0" collapsed="false">
      <c r="A3" s="22" t="s">
        <v>150</v>
      </c>
      <c r="B3" s="22" t="s">
        <v>151</v>
      </c>
      <c r="C3" s="22" t="s">
        <v>114</v>
      </c>
      <c r="D3" s="22" t="s">
        <v>117</v>
      </c>
      <c r="E3" s="22" t="s">
        <v>152</v>
      </c>
      <c r="F3" s="22" t="s">
        <v>121</v>
      </c>
      <c r="G3" s="22" t="s">
        <v>123</v>
      </c>
      <c r="H3" s="22" t="s">
        <v>153</v>
      </c>
      <c r="I3" s="22" t="s">
        <v>154</v>
      </c>
      <c r="J3" s="22" t="s">
        <v>155</v>
      </c>
      <c r="K3" s="22" t="s">
        <v>156</v>
      </c>
      <c r="L3" s="22" t="s">
        <v>137</v>
      </c>
      <c r="M3" s="22" t="s">
        <v>157</v>
      </c>
      <c r="N3" s="22" t="s">
        <v>158</v>
      </c>
      <c r="O3" s="22" t="s">
        <v>159</v>
      </c>
      <c r="P3" s="22" t="s">
        <v>141</v>
      </c>
      <c r="Q3" s="22" t="s">
        <v>160</v>
      </c>
      <c r="R3" s="22" t="s">
        <v>161</v>
      </c>
      <c r="S3" s="22" t="s">
        <v>103</v>
      </c>
      <c r="T3" s="22" t="s">
        <v>162</v>
      </c>
      <c r="U3" s="22" t="s">
        <v>145</v>
      </c>
    </row>
    <row r="4" customFormat="false" ht="15" hidden="false" customHeight="false" outlineLevel="0" collapsed="false">
      <c r="A4" s="23" t="n">
        <v>15000</v>
      </c>
      <c r="B4" s="24" t="n">
        <f aca="false">ROUND(MIN(A4,Parametri!$C$14)*Parametri!$C$11+MAX(0,MIN(A4,Parametri!$C$14)-Parametri!$C$13)*Parametri!$C$12,2)</f>
        <v>1378.5</v>
      </c>
      <c r="C4" s="24" t="n">
        <f aca="false">ROUND(A4-B4,2)</f>
        <v>13621.5</v>
      </c>
      <c r="D4" s="24" t="n">
        <f aca="false">ROUND(IF(C4&lt;=Parametri!$C$5,C4*Parametri!$C$4,IF(C4&lt;=Parametri!$C$7,Parametri!$C$5*Parametri!$C$4+(C4-Parametri!$C$5)*Parametri!$C$6,Parametri!$C$5*Parametri!$C$4+(Parametri!$C$7-Parametri!$C$5)*Parametri!$C$6+(C4-Parametri!$C$7)*Parametri!$C$8)),2)</f>
        <v>3132.95</v>
      </c>
      <c r="E4" s="24" t="n">
        <f aca="false">ROUND(IF(C4&lt;=Parametri!$C$36,Parametri!$C$17,IF(C4&lt;=Parametri!$C$5,Parametri!$C$18+Parametri!$C$19*(Parametri!$C$5-C4)/Parametri!$C$20,IF(C4&lt;=Parametri!$C$7,Parametri!$C$18*(Parametri!$C$7-C4)/Parametri!$C$21,0)))+IF(AND(C4&gt;Parametri!$C$23,C4&lt;=Parametri!$C$24),Parametri!$C$22,0),2)</f>
        <v>1955</v>
      </c>
      <c r="F4" s="24" t="n">
        <f aca="false">ROUND(IF(C4&lt;=Parametri!$C$28,0,IF(C4&lt;=Parametri!$C$29,Parametri!$C$27,IF(C4&lt;Parametri!$C$30,Parametri!$C$27*(Parametri!$C$30-C4)/(Parametri!$C$30-Parametri!$C$29),0)))-IF(C4&gt;Parametri!$C$32,Parametri!$C$31,0),2)</f>
        <v>0</v>
      </c>
      <c r="G4" s="24" t="n">
        <f aca="false">ROUND(MAX(0,D4-E4-F4),2)</f>
        <v>1177.95</v>
      </c>
      <c r="H4" s="24" t="n">
        <f aca="false">ROUND(IF(G4&lt;=0,0,IF(IF(C4&lt;=Parametri!$C$51,C4*Parametri!$C$47,IF(C4&lt;=Parametri!$C$52,C4*Parametri!$C$48,IF(C4&lt;=Parametri!$C$53,C4*Parametri!$C$49,C4*Parametri!$C$50)))&lt;=Parametri!$C$54,0,IF(C4&lt;=Parametri!$C$51,C4*Parametri!$C$47,IF(C4&lt;=Parametri!$C$52,C4*Parametri!$C$48,IF(C4&lt;=Parametri!$C$53,C4*Parametri!$C$49,C4*Parametri!$C$50))))),2)</f>
        <v>181.17</v>
      </c>
      <c r="I4" s="24" t="n">
        <f aca="false">ROUND(IF(G4&lt;=0,0,C4*Parametri!$C$57),2)</f>
        <v>108.97</v>
      </c>
      <c r="J4" s="24" t="n">
        <f aca="false">ROUND(IF(AND(C4&lt;=Parametri!$C$36,D4&gt;(Parametri!$C$17-Parametri!$C$37)),Parametri!$C$35,0),2)</f>
        <v>1200</v>
      </c>
      <c r="K4" s="24" t="n">
        <f aca="false">ROUND(IF(C4&lt;=Parametri!$C$41,C4*Parametri!$C$38,IF(C4&lt;=Parametri!$C$42,C4*Parametri!$C$39,IF(C4&lt;=Parametri!$C$43,C4*Parametri!$C$40,0))),2)</f>
        <v>721.94</v>
      </c>
      <c r="L4" s="25" t="n">
        <f aca="false">ROUND(A4-B4-G4-H4-I4+J4+K4,2)</f>
        <v>14075.35</v>
      </c>
      <c r="M4" s="24" t="n">
        <f aca="false">ROUND(L4/12,2)</f>
        <v>1172.95</v>
      </c>
      <c r="N4" s="24" t="n">
        <f aca="false">ROUND(L4/13,2)</f>
        <v>1082.72</v>
      </c>
      <c r="O4" s="24" t="n">
        <f aca="false">ROUND(L4/14,2)</f>
        <v>1005.38</v>
      </c>
      <c r="P4" s="26" t="n">
        <f aca="false">1-L4/A4</f>
        <v>0.0616433333333333</v>
      </c>
      <c r="Q4" s="24" t="n">
        <f aca="false">ROUND(A4*Parametri!$C$60,2)</f>
        <v>4500</v>
      </c>
      <c r="R4" s="24" t="n">
        <f aca="false">ROUND(A4/Parametri!$C$62,2)</f>
        <v>1111.11</v>
      </c>
      <c r="S4" s="24" t="n">
        <f aca="false">ROUND(A4*Parametri!$C$61,2)</f>
        <v>75</v>
      </c>
      <c r="T4" s="25" t="n">
        <f aca="false">ROUND(A4+Q4+R4+S4,2)</f>
        <v>20686.11</v>
      </c>
      <c r="U4" s="26" t="n">
        <f aca="false">1-L4/T4</f>
        <v>0.31957482581307</v>
      </c>
    </row>
    <row r="5" customFormat="false" ht="15" hidden="false" customHeight="false" outlineLevel="0" collapsed="false">
      <c r="A5" s="27" t="n">
        <v>16000</v>
      </c>
      <c r="B5" s="28" t="n">
        <f aca="false">ROUND(MIN(A5,Parametri!$C$14)*Parametri!$C$11+MAX(0,MIN(A5,Parametri!$C$14)-Parametri!$C$13)*Parametri!$C$12,2)</f>
        <v>1470.4</v>
      </c>
      <c r="C5" s="28" t="n">
        <f aca="false">ROUND(A5-B5,2)</f>
        <v>14529.6</v>
      </c>
      <c r="D5" s="28" t="n">
        <f aca="false">ROUND(IF(C5&lt;=Parametri!$C$5,C5*Parametri!$C$4,IF(C5&lt;=Parametri!$C$7,Parametri!$C$5*Parametri!$C$4+(C5-Parametri!$C$5)*Parametri!$C$6,Parametri!$C$5*Parametri!$C$4+(Parametri!$C$7-Parametri!$C$5)*Parametri!$C$6+(C5-Parametri!$C$7)*Parametri!$C$8)),2)</f>
        <v>3341.81</v>
      </c>
      <c r="E5" s="28" t="n">
        <f aca="false">ROUND(IF(C5&lt;=Parametri!$C$36,Parametri!$C$17,IF(C5&lt;=Parametri!$C$5,Parametri!$C$18+Parametri!$C$19*(Parametri!$C$5-C5)/Parametri!$C$20,IF(C5&lt;=Parametri!$C$7,Parametri!$C$18*(Parametri!$C$7-C5)/Parametri!$C$21,0)))+IF(AND(C5&gt;Parametri!$C$23,C5&lt;=Parametri!$C$24),Parametri!$C$22,0),2)</f>
        <v>1955</v>
      </c>
      <c r="F5" s="28" t="n">
        <f aca="false">ROUND(IF(C5&lt;=Parametri!$C$28,0,IF(C5&lt;=Parametri!$C$29,Parametri!$C$27,IF(C5&lt;Parametri!$C$30,Parametri!$C$27*(Parametri!$C$30-C5)/(Parametri!$C$30-Parametri!$C$29),0)))-IF(C5&gt;Parametri!$C$32,Parametri!$C$31,0),2)</f>
        <v>0</v>
      </c>
      <c r="G5" s="28" t="n">
        <f aca="false">ROUND(MAX(0,D5-E5-F5),2)</f>
        <v>1386.81</v>
      </c>
      <c r="H5" s="28" t="n">
        <f aca="false">ROUND(IF(G5&lt;=0,0,IF(IF(C5&lt;=Parametri!$C$51,C5*Parametri!$C$47,IF(C5&lt;=Parametri!$C$52,C5*Parametri!$C$48,IF(C5&lt;=Parametri!$C$53,C5*Parametri!$C$49,C5*Parametri!$C$50)))&lt;=Parametri!$C$54,0,IF(C5&lt;=Parametri!$C$51,C5*Parametri!$C$47,IF(C5&lt;=Parametri!$C$52,C5*Parametri!$C$48,IF(C5&lt;=Parametri!$C$53,C5*Parametri!$C$49,C5*Parametri!$C$50))))),2)</f>
        <v>193.24</v>
      </c>
      <c r="I5" s="28" t="n">
        <f aca="false">ROUND(IF(G5&lt;=0,0,C5*Parametri!$C$57),2)</f>
        <v>116.24</v>
      </c>
      <c r="J5" s="28" t="n">
        <f aca="false">ROUND(IF(AND(C5&lt;=Parametri!$C$36,D5&gt;(Parametri!$C$17-Parametri!$C$37)),Parametri!$C$35,0),2)</f>
        <v>1200</v>
      </c>
      <c r="K5" s="28" t="n">
        <f aca="false">ROUND(IF(C5&lt;=Parametri!$C$41,C5*Parametri!$C$38,IF(C5&lt;=Parametri!$C$42,C5*Parametri!$C$39,IF(C5&lt;=Parametri!$C$43,C5*Parametri!$C$40,0))),2)</f>
        <v>770.07</v>
      </c>
      <c r="L5" s="25" t="n">
        <f aca="false">ROUND(A5-B5-G5-H5-I5+J5+K5,2)</f>
        <v>14803.38</v>
      </c>
      <c r="M5" s="28" t="n">
        <f aca="false">ROUND(L5/12,2)</f>
        <v>1233.62</v>
      </c>
      <c r="N5" s="28" t="n">
        <f aca="false">ROUND(L5/13,2)</f>
        <v>1138.72</v>
      </c>
      <c r="O5" s="28" t="n">
        <f aca="false">ROUND(L5/14,2)</f>
        <v>1057.38</v>
      </c>
      <c r="P5" s="29" t="n">
        <f aca="false">1-L5/A5</f>
        <v>0.0747887500000001</v>
      </c>
      <c r="Q5" s="28" t="n">
        <f aca="false">ROUND(A5*Parametri!$C$60,2)</f>
        <v>4800</v>
      </c>
      <c r="R5" s="28" t="n">
        <f aca="false">ROUND(A5/Parametri!$C$62,2)</f>
        <v>1185.19</v>
      </c>
      <c r="S5" s="28" t="n">
        <f aca="false">ROUND(A5*Parametri!$C$61,2)</f>
        <v>80</v>
      </c>
      <c r="T5" s="25" t="n">
        <f aca="false">ROUND(A5+Q5+R5+S5,2)</f>
        <v>22065.19</v>
      </c>
      <c r="U5" s="29" t="n">
        <f aca="false">1-L5/T5</f>
        <v>0.329107068645228</v>
      </c>
    </row>
    <row r="6" customFormat="false" ht="15" hidden="false" customHeight="false" outlineLevel="0" collapsed="false">
      <c r="A6" s="23" t="n">
        <v>17000</v>
      </c>
      <c r="B6" s="24" t="n">
        <f aca="false">ROUND(MIN(A6,Parametri!$C$14)*Parametri!$C$11+MAX(0,MIN(A6,Parametri!$C$14)-Parametri!$C$13)*Parametri!$C$12,2)</f>
        <v>1562.3</v>
      </c>
      <c r="C6" s="24" t="n">
        <f aca="false">ROUND(A6-B6,2)</f>
        <v>15437.7</v>
      </c>
      <c r="D6" s="24" t="n">
        <f aca="false">ROUND(IF(C6&lt;=Parametri!$C$5,C6*Parametri!$C$4,IF(C6&lt;=Parametri!$C$7,Parametri!$C$5*Parametri!$C$4+(C6-Parametri!$C$5)*Parametri!$C$6,Parametri!$C$5*Parametri!$C$4+(Parametri!$C$7-Parametri!$C$5)*Parametri!$C$6+(C6-Parametri!$C$7)*Parametri!$C$8)),2)</f>
        <v>3550.67</v>
      </c>
      <c r="E6" s="24" t="n">
        <f aca="false">ROUND(IF(C6&lt;=Parametri!$C$36,Parametri!$C$17,IF(C6&lt;=Parametri!$C$5,Parametri!$C$18+Parametri!$C$19*(Parametri!$C$5-C6)/Parametri!$C$20,IF(C6&lt;=Parametri!$C$7,Parametri!$C$18*(Parametri!$C$7-C6)/Parametri!$C$21,0)))+IF(AND(C6&gt;Parametri!$C$23,C6&lt;=Parametri!$C$24),Parametri!$C$22,0),2)</f>
        <v>3059.93</v>
      </c>
      <c r="F6" s="24" t="n">
        <f aca="false">ROUND(IF(C6&lt;=Parametri!$C$28,0,IF(C6&lt;=Parametri!$C$29,Parametri!$C$27,IF(C6&lt;Parametri!$C$30,Parametri!$C$27*(Parametri!$C$30-C6)/(Parametri!$C$30-Parametri!$C$29),0)))-IF(C6&gt;Parametri!$C$32,Parametri!$C$31,0),2)</f>
        <v>0</v>
      </c>
      <c r="G6" s="24" t="n">
        <f aca="false">ROUND(MAX(0,D6-E6-F6),2)</f>
        <v>490.74</v>
      </c>
      <c r="H6" s="24" t="n">
        <f aca="false">ROUND(IF(G6&lt;=0,0,IF(IF(C6&lt;=Parametri!$C$51,C6*Parametri!$C$47,IF(C6&lt;=Parametri!$C$52,C6*Parametri!$C$48,IF(C6&lt;=Parametri!$C$53,C6*Parametri!$C$49,C6*Parametri!$C$50)))&lt;=Parametri!$C$54,0,IF(C6&lt;=Parametri!$C$51,C6*Parametri!$C$47,IF(C6&lt;=Parametri!$C$52,C6*Parametri!$C$48,IF(C6&lt;=Parametri!$C$53,C6*Parametri!$C$49,C6*Parametri!$C$50))))),2)</f>
        <v>297.95</v>
      </c>
      <c r="I6" s="24" t="n">
        <f aca="false">ROUND(IF(G6&lt;=0,0,C6*Parametri!$C$57),2)</f>
        <v>123.5</v>
      </c>
      <c r="J6" s="24" t="n">
        <f aca="false">ROUND(IF(AND(C6&lt;=Parametri!$C$36,D6&gt;(Parametri!$C$17-Parametri!$C$37)),Parametri!$C$35,0),2)</f>
        <v>0</v>
      </c>
      <c r="K6" s="24" t="n">
        <f aca="false">ROUND(IF(C6&lt;=Parametri!$C$41,C6*Parametri!$C$38,IF(C6&lt;=Parametri!$C$42,C6*Parametri!$C$39,IF(C6&lt;=Parametri!$C$43,C6*Parametri!$C$40,0))),2)</f>
        <v>741.01</v>
      </c>
      <c r="L6" s="25" t="n">
        <f aca="false">ROUND(A6-B6-G6-H6-I6+J6+K6,2)</f>
        <v>15266.52</v>
      </c>
      <c r="M6" s="24" t="n">
        <f aca="false">ROUND(L6/12,2)</f>
        <v>1272.21</v>
      </c>
      <c r="N6" s="24" t="n">
        <f aca="false">ROUND(L6/13,2)</f>
        <v>1174.35</v>
      </c>
      <c r="O6" s="24" t="n">
        <f aca="false">ROUND(L6/14,2)</f>
        <v>1090.47</v>
      </c>
      <c r="P6" s="26" t="n">
        <f aca="false">1-L6/A6</f>
        <v>0.101969411764706</v>
      </c>
      <c r="Q6" s="24" t="n">
        <f aca="false">ROUND(A6*Parametri!$C$60,2)</f>
        <v>5100</v>
      </c>
      <c r="R6" s="24" t="n">
        <f aca="false">ROUND(A6/Parametri!$C$62,2)</f>
        <v>1259.26</v>
      </c>
      <c r="S6" s="24" t="n">
        <f aca="false">ROUND(A6*Parametri!$C$61,2)</f>
        <v>85</v>
      </c>
      <c r="T6" s="25" t="n">
        <f aca="false">ROUND(A6+Q6+R6+S6,2)</f>
        <v>23444.26</v>
      </c>
      <c r="U6" s="26" t="n">
        <f aca="false">1-L6/T6</f>
        <v>0.348816298744341</v>
      </c>
    </row>
    <row r="7" customFormat="false" ht="15" hidden="false" customHeight="false" outlineLevel="0" collapsed="false">
      <c r="A7" s="27" t="n">
        <v>18000</v>
      </c>
      <c r="B7" s="28" t="n">
        <f aca="false">ROUND(MIN(A7,Parametri!$C$14)*Parametri!$C$11+MAX(0,MIN(A7,Parametri!$C$14)-Parametri!$C$13)*Parametri!$C$12,2)</f>
        <v>1654.2</v>
      </c>
      <c r="C7" s="28" t="n">
        <f aca="false">ROUND(A7-B7,2)</f>
        <v>16345.8</v>
      </c>
      <c r="D7" s="28" t="n">
        <f aca="false">ROUND(IF(C7&lt;=Parametri!$C$5,C7*Parametri!$C$4,IF(C7&lt;=Parametri!$C$7,Parametri!$C$5*Parametri!$C$4+(C7-Parametri!$C$5)*Parametri!$C$6,Parametri!$C$5*Parametri!$C$4+(Parametri!$C$7-Parametri!$C$5)*Parametri!$C$6+(C7-Parametri!$C$7)*Parametri!$C$8)),2)</f>
        <v>3759.53</v>
      </c>
      <c r="E7" s="28" t="n">
        <f aca="false">ROUND(IF(C7&lt;=Parametri!$C$36,Parametri!$C$17,IF(C7&lt;=Parametri!$C$5,Parametri!$C$18+Parametri!$C$19*(Parametri!$C$5-C7)/Parametri!$C$20,IF(C7&lt;=Parametri!$C$7,Parametri!$C$18*(Parametri!$C$7-C7)/Parametri!$C$21,0)))+IF(AND(C7&gt;Parametri!$C$23,C7&lt;=Parametri!$C$24),Parametri!$C$22,0),2)</f>
        <v>2976.81</v>
      </c>
      <c r="F7" s="28" t="n">
        <f aca="false">ROUND(IF(C7&lt;=Parametri!$C$28,0,IF(C7&lt;=Parametri!$C$29,Parametri!$C$27,IF(C7&lt;Parametri!$C$30,Parametri!$C$27*(Parametri!$C$30-C7)/(Parametri!$C$30-Parametri!$C$29),0)))-IF(C7&gt;Parametri!$C$32,Parametri!$C$31,0),2)</f>
        <v>0</v>
      </c>
      <c r="G7" s="28" t="n">
        <f aca="false">ROUND(MAX(0,D7-E7-F7),2)</f>
        <v>782.72</v>
      </c>
      <c r="H7" s="28" t="n">
        <f aca="false">ROUND(IF(G7&lt;=0,0,IF(IF(C7&lt;=Parametri!$C$51,C7*Parametri!$C$47,IF(C7&lt;=Parametri!$C$52,C7*Parametri!$C$48,IF(C7&lt;=Parametri!$C$53,C7*Parametri!$C$49,C7*Parametri!$C$50)))&lt;=Parametri!$C$54,0,IF(C7&lt;=Parametri!$C$51,C7*Parametri!$C$47,IF(C7&lt;=Parametri!$C$52,C7*Parametri!$C$48,IF(C7&lt;=Parametri!$C$53,C7*Parametri!$C$49,C7*Parametri!$C$50))))),2)</f>
        <v>315.47</v>
      </c>
      <c r="I7" s="28" t="n">
        <f aca="false">ROUND(IF(G7&lt;=0,0,C7*Parametri!$C$57),2)</f>
        <v>130.77</v>
      </c>
      <c r="J7" s="28" t="n">
        <f aca="false">ROUND(IF(AND(C7&lt;=Parametri!$C$36,D7&gt;(Parametri!$C$17-Parametri!$C$37)),Parametri!$C$35,0),2)</f>
        <v>0</v>
      </c>
      <c r="K7" s="28" t="n">
        <f aca="false">ROUND(IF(C7&lt;=Parametri!$C$41,C7*Parametri!$C$38,IF(C7&lt;=Parametri!$C$42,C7*Parametri!$C$39,IF(C7&lt;=Parametri!$C$43,C7*Parametri!$C$40,0))),2)</f>
        <v>784.6</v>
      </c>
      <c r="L7" s="25" t="n">
        <f aca="false">ROUND(A7-B7-G7-H7-I7+J7+K7,2)</f>
        <v>15901.44</v>
      </c>
      <c r="M7" s="28" t="n">
        <f aca="false">ROUND(L7/12,2)</f>
        <v>1325.12</v>
      </c>
      <c r="N7" s="28" t="n">
        <f aca="false">ROUND(L7/13,2)</f>
        <v>1223.19</v>
      </c>
      <c r="O7" s="28" t="n">
        <f aca="false">ROUND(L7/14,2)</f>
        <v>1135.82</v>
      </c>
      <c r="P7" s="29" t="n">
        <f aca="false">1-L7/A7</f>
        <v>0.116586666666667</v>
      </c>
      <c r="Q7" s="28" t="n">
        <f aca="false">ROUND(A7*Parametri!$C$60,2)</f>
        <v>5400</v>
      </c>
      <c r="R7" s="28" t="n">
        <f aca="false">ROUND(A7/Parametri!$C$62,2)</f>
        <v>1333.33</v>
      </c>
      <c r="S7" s="28" t="n">
        <f aca="false">ROUND(A7*Parametri!$C$61,2)</f>
        <v>90</v>
      </c>
      <c r="T7" s="25" t="n">
        <f aca="false">ROUND(A7+Q7+R7+S7,2)</f>
        <v>24823.33</v>
      </c>
      <c r="U7" s="29" t="n">
        <f aca="false">1-L7/T7</f>
        <v>0.359415517579632</v>
      </c>
    </row>
    <row r="8" customFormat="false" ht="15" hidden="false" customHeight="false" outlineLevel="0" collapsed="false">
      <c r="A8" s="23" t="n">
        <v>19000</v>
      </c>
      <c r="B8" s="24" t="n">
        <f aca="false">ROUND(MIN(A8,Parametri!$C$14)*Parametri!$C$11+MAX(0,MIN(A8,Parametri!$C$14)-Parametri!$C$13)*Parametri!$C$12,2)</f>
        <v>1746.1</v>
      </c>
      <c r="C8" s="24" t="n">
        <f aca="false">ROUND(A8-B8,2)</f>
        <v>17253.9</v>
      </c>
      <c r="D8" s="24" t="n">
        <f aca="false">ROUND(IF(C8&lt;=Parametri!$C$5,C8*Parametri!$C$4,IF(C8&lt;=Parametri!$C$7,Parametri!$C$5*Parametri!$C$4+(C8-Parametri!$C$5)*Parametri!$C$6,Parametri!$C$5*Parametri!$C$4+(Parametri!$C$7-Parametri!$C$5)*Parametri!$C$6+(C8-Parametri!$C$7)*Parametri!$C$8)),2)</f>
        <v>3968.4</v>
      </c>
      <c r="E8" s="24" t="n">
        <f aca="false">ROUND(IF(C8&lt;=Parametri!$C$36,Parametri!$C$17,IF(C8&lt;=Parametri!$C$5,Parametri!$C$18+Parametri!$C$19*(Parametri!$C$5-C8)/Parametri!$C$20,IF(C8&lt;=Parametri!$C$7,Parametri!$C$18*(Parametri!$C$7-C8)/Parametri!$C$21,0)))+IF(AND(C8&gt;Parametri!$C$23,C8&lt;=Parametri!$C$24),Parametri!$C$22,0),2)</f>
        <v>2893.68</v>
      </c>
      <c r="F8" s="24" t="n">
        <f aca="false">ROUND(IF(C8&lt;=Parametri!$C$28,0,IF(C8&lt;=Parametri!$C$29,Parametri!$C$27,IF(C8&lt;Parametri!$C$30,Parametri!$C$27*(Parametri!$C$30-C8)/(Parametri!$C$30-Parametri!$C$29),0)))-IF(C8&gt;Parametri!$C$32,Parametri!$C$31,0),2)</f>
        <v>0</v>
      </c>
      <c r="G8" s="24" t="n">
        <f aca="false">ROUND(MAX(0,D8-E8-F8),2)</f>
        <v>1074.72</v>
      </c>
      <c r="H8" s="24" t="n">
        <f aca="false">ROUND(IF(G8&lt;=0,0,IF(IF(C8&lt;=Parametri!$C$51,C8*Parametri!$C$47,IF(C8&lt;=Parametri!$C$52,C8*Parametri!$C$48,IF(C8&lt;=Parametri!$C$53,C8*Parametri!$C$49,C8*Parametri!$C$50)))&lt;=Parametri!$C$54,0,IF(C8&lt;=Parametri!$C$51,C8*Parametri!$C$47,IF(C8&lt;=Parametri!$C$52,C8*Parametri!$C$48,IF(C8&lt;=Parametri!$C$53,C8*Parametri!$C$49,C8*Parametri!$C$50))))),2)</f>
        <v>333</v>
      </c>
      <c r="I8" s="24" t="n">
        <f aca="false">ROUND(IF(G8&lt;=0,0,C8*Parametri!$C$57),2)</f>
        <v>138.03</v>
      </c>
      <c r="J8" s="24" t="n">
        <f aca="false">ROUND(IF(AND(C8&lt;=Parametri!$C$36,D8&gt;(Parametri!$C$17-Parametri!$C$37)),Parametri!$C$35,0),2)</f>
        <v>0</v>
      </c>
      <c r="K8" s="24" t="n">
        <f aca="false">ROUND(IF(C8&lt;=Parametri!$C$41,C8*Parametri!$C$38,IF(C8&lt;=Parametri!$C$42,C8*Parametri!$C$39,IF(C8&lt;=Parametri!$C$43,C8*Parametri!$C$40,0))),2)</f>
        <v>828.19</v>
      </c>
      <c r="L8" s="25" t="n">
        <f aca="false">ROUND(A8-B8-G8-H8-I8+J8+K8,2)</f>
        <v>16536.34</v>
      </c>
      <c r="M8" s="24" t="n">
        <f aca="false">ROUND(L8/12,2)</f>
        <v>1378.03</v>
      </c>
      <c r="N8" s="24" t="n">
        <f aca="false">ROUND(L8/13,2)</f>
        <v>1272.03</v>
      </c>
      <c r="O8" s="24" t="n">
        <f aca="false">ROUND(L8/14,2)</f>
        <v>1181.17</v>
      </c>
      <c r="P8" s="26" t="n">
        <f aca="false">1-L8/A8</f>
        <v>0.129666315789474</v>
      </c>
      <c r="Q8" s="24" t="n">
        <f aca="false">ROUND(A8*Parametri!$C$60,2)</f>
        <v>5700</v>
      </c>
      <c r="R8" s="24" t="n">
        <f aca="false">ROUND(A8/Parametri!$C$62,2)</f>
        <v>1407.41</v>
      </c>
      <c r="S8" s="24" t="n">
        <f aca="false">ROUND(A8*Parametri!$C$61,2)</f>
        <v>95</v>
      </c>
      <c r="T8" s="25" t="n">
        <f aca="false">ROUND(A8+Q8+R8+S8,2)</f>
        <v>26202.41</v>
      </c>
      <c r="U8" s="26" t="n">
        <f aca="false">1-L8/T8</f>
        <v>0.368900036294371</v>
      </c>
    </row>
    <row r="9" customFormat="false" ht="15" hidden="false" customHeight="false" outlineLevel="0" collapsed="false">
      <c r="A9" s="27" t="n">
        <v>20000</v>
      </c>
      <c r="B9" s="28" t="n">
        <f aca="false">ROUND(MIN(A9,Parametri!$C$14)*Parametri!$C$11+MAX(0,MIN(A9,Parametri!$C$14)-Parametri!$C$13)*Parametri!$C$12,2)</f>
        <v>1838</v>
      </c>
      <c r="C9" s="28" t="n">
        <f aca="false">ROUND(A9-B9,2)</f>
        <v>18162</v>
      </c>
      <c r="D9" s="28" t="n">
        <f aca="false">ROUND(IF(C9&lt;=Parametri!$C$5,C9*Parametri!$C$4,IF(C9&lt;=Parametri!$C$7,Parametri!$C$5*Parametri!$C$4+(C9-Parametri!$C$5)*Parametri!$C$6,Parametri!$C$5*Parametri!$C$4+(Parametri!$C$7-Parametri!$C$5)*Parametri!$C$6+(C9-Parametri!$C$7)*Parametri!$C$8)),2)</f>
        <v>4177.26</v>
      </c>
      <c r="E9" s="28" t="n">
        <f aca="false">ROUND(IF(C9&lt;=Parametri!$C$36,Parametri!$C$17,IF(C9&lt;=Parametri!$C$5,Parametri!$C$18+Parametri!$C$19*(Parametri!$C$5-C9)/Parametri!$C$20,IF(C9&lt;=Parametri!$C$7,Parametri!$C$18*(Parametri!$C$7-C9)/Parametri!$C$21,0)))+IF(AND(C9&gt;Parametri!$C$23,C9&lt;=Parametri!$C$24),Parametri!$C$22,0),2)</f>
        <v>2810.56</v>
      </c>
      <c r="F9" s="28" t="n">
        <f aca="false">ROUND(IF(C9&lt;=Parametri!$C$28,0,IF(C9&lt;=Parametri!$C$29,Parametri!$C$27,IF(C9&lt;Parametri!$C$30,Parametri!$C$27*(Parametri!$C$30-C9)/(Parametri!$C$30-Parametri!$C$29),0)))-IF(C9&gt;Parametri!$C$32,Parametri!$C$31,0),2)</f>
        <v>0</v>
      </c>
      <c r="G9" s="28" t="n">
        <f aca="false">ROUND(MAX(0,D9-E9-F9),2)</f>
        <v>1366.7</v>
      </c>
      <c r="H9" s="28" t="n">
        <f aca="false">ROUND(IF(G9&lt;=0,0,IF(IF(C9&lt;=Parametri!$C$51,C9*Parametri!$C$47,IF(C9&lt;=Parametri!$C$52,C9*Parametri!$C$48,IF(C9&lt;=Parametri!$C$53,C9*Parametri!$C$49,C9*Parametri!$C$50)))&lt;=Parametri!$C$54,0,IF(C9&lt;=Parametri!$C$51,C9*Parametri!$C$47,IF(C9&lt;=Parametri!$C$52,C9*Parametri!$C$48,IF(C9&lt;=Parametri!$C$53,C9*Parametri!$C$49,C9*Parametri!$C$50))))),2)</f>
        <v>350.53</v>
      </c>
      <c r="I9" s="28" t="n">
        <f aca="false">ROUND(IF(G9&lt;=0,0,C9*Parametri!$C$57),2)</f>
        <v>145.3</v>
      </c>
      <c r="J9" s="28" t="n">
        <f aca="false">ROUND(IF(AND(C9&lt;=Parametri!$C$36,D9&gt;(Parametri!$C$17-Parametri!$C$37)),Parametri!$C$35,0),2)</f>
        <v>0</v>
      </c>
      <c r="K9" s="28" t="n">
        <f aca="false">ROUND(IF(C9&lt;=Parametri!$C$41,C9*Parametri!$C$38,IF(C9&lt;=Parametri!$C$42,C9*Parametri!$C$39,IF(C9&lt;=Parametri!$C$43,C9*Parametri!$C$40,0))),2)</f>
        <v>871.78</v>
      </c>
      <c r="L9" s="25" t="n">
        <f aca="false">ROUND(A9-B9-G9-H9-I9+J9+K9,2)</f>
        <v>17171.25</v>
      </c>
      <c r="M9" s="28" t="n">
        <f aca="false">ROUND(L9/12,2)</f>
        <v>1430.94</v>
      </c>
      <c r="N9" s="28" t="n">
        <f aca="false">ROUND(L9/13,2)</f>
        <v>1320.87</v>
      </c>
      <c r="O9" s="28" t="n">
        <f aca="false">ROUND(L9/14,2)</f>
        <v>1226.52</v>
      </c>
      <c r="P9" s="29" t="n">
        <f aca="false">1-L9/A9</f>
        <v>0.1414375</v>
      </c>
      <c r="Q9" s="28" t="n">
        <f aca="false">ROUND(A9*Parametri!$C$60,2)</f>
        <v>6000</v>
      </c>
      <c r="R9" s="28" t="n">
        <f aca="false">ROUND(A9/Parametri!$C$62,2)</f>
        <v>1481.48</v>
      </c>
      <c r="S9" s="28" t="n">
        <f aca="false">ROUND(A9*Parametri!$C$61,2)</f>
        <v>100</v>
      </c>
      <c r="T9" s="25" t="n">
        <f aca="false">ROUND(A9+Q9+R9+S9,2)</f>
        <v>27581.48</v>
      </c>
      <c r="U9" s="29" t="n">
        <f aca="false">1-L9/T9</f>
        <v>0.377435511074823</v>
      </c>
    </row>
    <row r="10" customFormat="false" ht="15" hidden="false" customHeight="false" outlineLevel="0" collapsed="false">
      <c r="A10" s="23" t="n">
        <v>21000</v>
      </c>
      <c r="B10" s="24" t="n">
        <f aca="false">ROUND(MIN(A10,Parametri!$C$14)*Parametri!$C$11+MAX(0,MIN(A10,Parametri!$C$14)-Parametri!$C$13)*Parametri!$C$12,2)</f>
        <v>1929.9</v>
      </c>
      <c r="C10" s="24" t="n">
        <f aca="false">ROUND(A10-B10,2)</f>
        <v>19070.1</v>
      </c>
      <c r="D10" s="24" t="n">
        <f aca="false">ROUND(IF(C10&lt;=Parametri!$C$5,C10*Parametri!$C$4,IF(C10&lt;=Parametri!$C$7,Parametri!$C$5*Parametri!$C$4+(C10-Parametri!$C$5)*Parametri!$C$6,Parametri!$C$5*Parametri!$C$4+(Parametri!$C$7-Parametri!$C$5)*Parametri!$C$6+(C10-Parametri!$C$7)*Parametri!$C$8)),2)</f>
        <v>4386.12</v>
      </c>
      <c r="E10" s="24" t="n">
        <f aca="false">ROUND(IF(C10&lt;=Parametri!$C$36,Parametri!$C$17,IF(C10&lt;=Parametri!$C$5,Parametri!$C$18+Parametri!$C$19*(Parametri!$C$5-C10)/Parametri!$C$20,IF(C10&lt;=Parametri!$C$7,Parametri!$C$18*(Parametri!$C$7-C10)/Parametri!$C$21,0)))+IF(AND(C10&gt;Parametri!$C$23,C10&lt;=Parametri!$C$24),Parametri!$C$22,0),2)</f>
        <v>2727.43</v>
      </c>
      <c r="F10" s="24" t="n">
        <f aca="false">ROUND(IF(C10&lt;=Parametri!$C$28,0,IF(C10&lt;=Parametri!$C$29,Parametri!$C$27,IF(C10&lt;Parametri!$C$30,Parametri!$C$27*(Parametri!$C$30-C10)/(Parametri!$C$30-Parametri!$C$29),0)))-IF(C10&gt;Parametri!$C$32,Parametri!$C$31,0),2)</f>
        <v>0</v>
      </c>
      <c r="G10" s="24" t="n">
        <f aca="false">ROUND(MAX(0,D10-E10-F10),2)</f>
        <v>1658.69</v>
      </c>
      <c r="H10" s="24" t="n">
        <f aca="false">ROUND(IF(G10&lt;=0,0,IF(IF(C10&lt;=Parametri!$C$51,C10*Parametri!$C$47,IF(C10&lt;=Parametri!$C$52,C10*Parametri!$C$48,IF(C10&lt;=Parametri!$C$53,C10*Parametri!$C$49,C10*Parametri!$C$50)))&lt;=Parametri!$C$54,0,IF(C10&lt;=Parametri!$C$51,C10*Parametri!$C$47,IF(C10&lt;=Parametri!$C$52,C10*Parametri!$C$48,IF(C10&lt;=Parametri!$C$53,C10*Parametri!$C$49,C10*Parametri!$C$50))))),2)</f>
        <v>368.05</v>
      </c>
      <c r="I10" s="24" t="n">
        <f aca="false">ROUND(IF(G10&lt;=0,0,C10*Parametri!$C$57),2)</f>
        <v>152.56</v>
      </c>
      <c r="J10" s="24" t="n">
        <f aca="false">ROUND(IF(AND(C10&lt;=Parametri!$C$36,D10&gt;(Parametri!$C$17-Parametri!$C$37)),Parametri!$C$35,0),2)</f>
        <v>0</v>
      </c>
      <c r="K10" s="24" t="n">
        <f aca="false">ROUND(IF(C10&lt;=Parametri!$C$41,C10*Parametri!$C$38,IF(C10&lt;=Parametri!$C$42,C10*Parametri!$C$39,IF(C10&lt;=Parametri!$C$43,C10*Parametri!$C$40,0))),2)</f>
        <v>915.36</v>
      </c>
      <c r="L10" s="25" t="n">
        <f aca="false">ROUND(A10-B10-G10-H10-I10+J10+K10,2)</f>
        <v>17806.16</v>
      </c>
      <c r="M10" s="24" t="n">
        <f aca="false">ROUND(L10/12,2)</f>
        <v>1483.85</v>
      </c>
      <c r="N10" s="24" t="n">
        <f aca="false">ROUND(L10/13,2)</f>
        <v>1369.7</v>
      </c>
      <c r="O10" s="24" t="n">
        <f aca="false">ROUND(L10/14,2)</f>
        <v>1271.87</v>
      </c>
      <c r="P10" s="26" t="n">
        <f aca="false">1-L10/A10</f>
        <v>0.152087619047619</v>
      </c>
      <c r="Q10" s="24" t="n">
        <f aca="false">ROUND(A10*Parametri!$C$60,2)</f>
        <v>6300</v>
      </c>
      <c r="R10" s="24" t="n">
        <f aca="false">ROUND(A10/Parametri!$C$62,2)</f>
        <v>1555.56</v>
      </c>
      <c r="S10" s="24" t="n">
        <f aca="false">ROUND(A10*Parametri!$C$61,2)</f>
        <v>105</v>
      </c>
      <c r="T10" s="25" t="n">
        <f aca="false">ROUND(A10+Q10+R10+S10,2)</f>
        <v>28960.56</v>
      </c>
      <c r="U10" s="26" t="n">
        <f aca="false">1-L10/T10</f>
        <v>0.385158298043961</v>
      </c>
    </row>
    <row r="11" customFormat="false" ht="15" hidden="false" customHeight="false" outlineLevel="0" collapsed="false">
      <c r="A11" s="27" t="n">
        <v>22000</v>
      </c>
      <c r="B11" s="28" t="n">
        <f aca="false">ROUND(MIN(A11,Parametri!$C$14)*Parametri!$C$11+MAX(0,MIN(A11,Parametri!$C$14)-Parametri!$C$13)*Parametri!$C$12,2)</f>
        <v>2021.8</v>
      </c>
      <c r="C11" s="28" t="n">
        <f aca="false">ROUND(A11-B11,2)</f>
        <v>19978.2</v>
      </c>
      <c r="D11" s="28" t="n">
        <f aca="false">ROUND(IF(C11&lt;=Parametri!$C$5,C11*Parametri!$C$4,IF(C11&lt;=Parametri!$C$7,Parametri!$C$5*Parametri!$C$4+(C11-Parametri!$C$5)*Parametri!$C$6,Parametri!$C$5*Parametri!$C$4+(Parametri!$C$7-Parametri!$C$5)*Parametri!$C$6+(C11-Parametri!$C$7)*Parametri!$C$8)),2)</f>
        <v>4594.99</v>
      </c>
      <c r="E11" s="28" t="n">
        <f aca="false">ROUND(IF(C11&lt;=Parametri!$C$36,Parametri!$C$17,IF(C11&lt;=Parametri!$C$5,Parametri!$C$18+Parametri!$C$19*(Parametri!$C$5-C11)/Parametri!$C$20,IF(C11&lt;=Parametri!$C$7,Parametri!$C$18*(Parametri!$C$7-C11)/Parametri!$C$21,0)))+IF(AND(C11&gt;Parametri!$C$23,C11&lt;=Parametri!$C$24),Parametri!$C$22,0),2)</f>
        <v>2644.3</v>
      </c>
      <c r="F11" s="28" t="n">
        <f aca="false">ROUND(IF(C11&lt;=Parametri!$C$28,0,IF(C11&lt;=Parametri!$C$29,Parametri!$C$27,IF(C11&lt;Parametri!$C$30,Parametri!$C$27*(Parametri!$C$30-C11)/(Parametri!$C$30-Parametri!$C$29),0)))-IF(C11&gt;Parametri!$C$32,Parametri!$C$31,0),2)</f>
        <v>0</v>
      </c>
      <c r="G11" s="28" t="n">
        <f aca="false">ROUND(MAX(0,D11-E11-F11),2)</f>
        <v>1950.69</v>
      </c>
      <c r="H11" s="28" t="n">
        <f aca="false">ROUND(IF(G11&lt;=0,0,IF(IF(C11&lt;=Parametri!$C$51,C11*Parametri!$C$47,IF(C11&lt;=Parametri!$C$52,C11*Parametri!$C$48,IF(C11&lt;=Parametri!$C$53,C11*Parametri!$C$49,C11*Parametri!$C$50)))&lt;=Parametri!$C$54,0,IF(C11&lt;=Parametri!$C$51,C11*Parametri!$C$47,IF(C11&lt;=Parametri!$C$52,C11*Parametri!$C$48,IF(C11&lt;=Parametri!$C$53,C11*Parametri!$C$49,C11*Parametri!$C$50))))),2)</f>
        <v>385.58</v>
      </c>
      <c r="I11" s="28" t="n">
        <f aca="false">ROUND(IF(G11&lt;=0,0,C11*Parametri!$C$57),2)</f>
        <v>159.83</v>
      </c>
      <c r="J11" s="28" t="n">
        <f aca="false">ROUND(IF(AND(C11&lt;=Parametri!$C$36,D11&gt;(Parametri!$C$17-Parametri!$C$37)),Parametri!$C$35,0),2)</f>
        <v>0</v>
      </c>
      <c r="K11" s="28" t="n">
        <f aca="false">ROUND(IF(C11&lt;=Parametri!$C$41,C11*Parametri!$C$38,IF(C11&lt;=Parametri!$C$42,C11*Parametri!$C$39,IF(C11&lt;=Parametri!$C$43,C11*Parametri!$C$40,0))),2)</f>
        <v>958.95</v>
      </c>
      <c r="L11" s="25" t="n">
        <f aca="false">ROUND(A11-B11-G11-H11-I11+J11+K11,2)</f>
        <v>18441.05</v>
      </c>
      <c r="M11" s="28" t="n">
        <f aca="false">ROUND(L11/12,2)</f>
        <v>1536.75</v>
      </c>
      <c r="N11" s="28" t="n">
        <f aca="false">ROUND(L11/13,2)</f>
        <v>1418.54</v>
      </c>
      <c r="O11" s="28" t="n">
        <f aca="false">ROUND(L11/14,2)</f>
        <v>1317.22</v>
      </c>
      <c r="P11" s="29" t="n">
        <f aca="false">1-L11/A11</f>
        <v>0.161770454545455</v>
      </c>
      <c r="Q11" s="28" t="n">
        <f aca="false">ROUND(A11*Parametri!$C$60,2)</f>
        <v>6600</v>
      </c>
      <c r="R11" s="28" t="n">
        <f aca="false">ROUND(A11/Parametri!$C$62,2)</f>
        <v>1629.63</v>
      </c>
      <c r="S11" s="28" t="n">
        <f aca="false">ROUND(A11*Parametri!$C$61,2)</f>
        <v>110</v>
      </c>
      <c r="T11" s="25" t="n">
        <f aca="false">ROUND(A11+Q11+R11+S11,2)</f>
        <v>30339.63</v>
      </c>
      <c r="U11" s="29" t="n">
        <f aca="false">1-L11/T11</f>
        <v>0.392179469558462</v>
      </c>
    </row>
    <row r="12" customFormat="false" ht="15" hidden="false" customHeight="false" outlineLevel="0" collapsed="false">
      <c r="A12" s="23" t="n">
        <v>23000</v>
      </c>
      <c r="B12" s="24" t="n">
        <f aca="false">ROUND(MIN(A12,Parametri!$C$14)*Parametri!$C$11+MAX(0,MIN(A12,Parametri!$C$14)-Parametri!$C$13)*Parametri!$C$12,2)</f>
        <v>2113.7</v>
      </c>
      <c r="C12" s="24" t="n">
        <f aca="false">ROUND(A12-B12,2)</f>
        <v>20886.3</v>
      </c>
      <c r="D12" s="24" t="n">
        <f aca="false">ROUND(IF(C12&lt;=Parametri!$C$5,C12*Parametri!$C$4,IF(C12&lt;=Parametri!$C$7,Parametri!$C$5*Parametri!$C$4+(C12-Parametri!$C$5)*Parametri!$C$6,Parametri!$C$5*Parametri!$C$4+(Parametri!$C$7-Parametri!$C$5)*Parametri!$C$6+(C12-Parametri!$C$7)*Parametri!$C$8)),2)</f>
        <v>4803.85</v>
      </c>
      <c r="E12" s="24" t="n">
        <f aca="false">ROUND(IF(C12&lt;=Parametri!$C$36,Parametri!$C$17,IF(C12&lt;=Parametri!$C$5,Parametri!$C$18+Parametri!$C$19*(Parametri!$C$5-C12)/Parametri!$C$20,IF(C12&lt;=Parametri!$C$7,Parametri!$C$18*(Parametri!$C$7-C12)/Parametri!$C$21,0)))+IF(AND(C12&gt;Parametri!$C$23,C12&lt;=Parametri!$C$24),Parametri!$C$22,0),2)</f>
        <v>2561.18</v>
      </c>
      <c r="F12" s="24" t="n">
        <f aca="false">ROUND(IF(C12&lt;=Parametri!$C$28,0,IF(C12&lt;=Parametri!$C$29,Parametri!$C$27,IF(C12&lt;Parametri!$C$30,Parametri!$C$27*(Parametri!$C$30-C12)/(Parametri!$C$30-Parametri!$C$29),0)))-IF(C12&gt;Parametri!$C$32,Parametri!$C$31,0),2)</f>
        <v>1000</v>
      </c>
      <c r="G12" s="24" t="n">
        <f aca="false">ROUND(MAX(0,D12-E12-F12),2)</f>
        <v>1242.67</v>
      </c>
      <c r="H12" s="24" t="n">
        <f aca="false">ROUND(IF(G12&lt;=0,0,IF(IF(C12&lt;=Parametri!$C$51,C12*Parametri!$C$47,IF(C12&lt;=Parametri!$C$52,C12*Parametri!$C$48,IF(C12&lt;=Parametri!$C$53,C12*Parametri!$C$49,C12*Parametri!$C$50)))&lt;=Parametri!$C$54,0,IF(C12&lt;=Parametri!$C$51,C12*Parametri!$C$47,IF(C12&lt;=Parametri!$C$52,C12*Parametri!$C$48,IF(C12&lt;=Parametri!$C$53,C12*Parametri!$C$49,C12*Parametri!$C$50))))),2)</f>
        <v>403.11</v>
      </c>
      <c r="I12" s="24" t="n">
        <f aca="false">ROUND(IF(G12&lt;=0,0,C12*Parametri!$C$57),2)</f>
        <v>167.09</v>
      </c>
      <c r="J12" s="24" t="n">
        <f aca="false">ROUND(IF(AND(C12&lt;=Parametri!$C$36,D12&gt;(Parametri!$C$17-Parametri!$C$37)),Parametri!$C$35,0),2)</f>
        <v>0</v>
      </c>
      <c r="K12" s="24" t="n">
        <f aca="false">ROUND(IF(C12&lt;=Parametri!$C$41,C12*Parametri!$C$38,IF(C12&lt;=Parametri!$C$42,C12*Parametri!$C$39,IF(C12&lt;=Parametri!$C$43,C12*Parametri!$C$40,0))),2)</f>
        <v>0</v>
      </c>
      <c r="L12" s="25" t="n">
        <f aca="false">ROUND(A12-B12-G12-H12-I12+J12+K12,2)</f>
        <v>19073.43</v>
      </c>
      <c r="M12" s="24" t="n">
        <f aca="false">ROUND(L12/12,2)</f>
        <v>1589.45</v>
      </c>
      <c r="N12" s="24" t="n">
        <f aca="false">ROUND(L12/13,2)</f>
        <v>1467.19</v>
      </c>
      <c r="O12" s="24" t="n">
        <f aca="false">ROUND(L12/14,2)</f>
        <v>1362.39</v>
      </c>
      <c r="P12" s="26" t="n">
        <f aca="false">1-L12/A12</f>
        <v>0.170720434782609</v>
      </c>
      <c r="Q12" s="24" t="n">
        <f aca="false">ROUND(A12*Parametri!$C$60,2)</f>
        <v>6900</v>
      </c>
      <c r="R12" s="24" t="n">
        <f aca="false">ROUND(A12/Parametri!$C$62,2)</f>
        <v>1703.7</v>
      </c>
      <c r="S12" s="24" t="n">
        <f aca="false">ROUND(A12*Parametri!$C$61,2)</f>
        <v>115</v>
      </c>
      <c r="T12" s="25" t="n">
        <f aca="false">ROUND(A12+Q12+R12+S12,2)</f>
        <v>31718.7</v>
      </c>
      <c r="U12" s="26" t="n">
        <f aca="false">1-L12/T12</f>
        <v>0.39866923928156</v>
      </c>
    </row>
    <row r="13" customFormat="false" ht="15" hidden="false" customHeight="false" outlineLevel="0" collapsed="false">
      <c r="A13" s="27" t="n">
        <v>24000</v>
      </c>
      <c r="B13" s="28" t="n">
        <f aca="false">ROUND(MIN(A13,Parametri!$C$14)*Parametri!$C$11+MAX(0,MIN(A13,Parametri!$C$14)-Parametri!$C$13)*Parametri!$C$12,2)</f>
        <v>2205.6</v>
      </c>
      <c r="C13" s="28" t="n">
        <f aca="false">ROUND(A13-B13,2)</f>
        <v>21794.4</v>
      </c>
      <c r="D13" s="28" t="n">
        <f aca="false">ROUND(IF(C13&lt;=Parametri!$C$5,C13*Parametri!$C$4,IF(C13&lt;=Parametri!$C$7,Parametri!$C$5*Parametri!$C$4+(C13-Parametri!$C$5)*Parametri!$C$6,Parametri!$C$5*Parametri!$C$4+(Parametri!$C$7-Parametri!$C$5)*Parametri!$C$6+(C13-Parametri!$C$7)*Parametri!$C$8)),2)</f>
        <v>5012.71</v>
      </c>
      <c r="E13" s="28" t="n">
        <f aca="false">ROUND(IF(C13&lt;=Parametri!$C$36,Parametri!$C$17,IF(C13&lt;=Parametri!$C$5,Parametri!$C$18+Parametri!$C$19*(Parametri!$C$5-C13)/Parametri!$C$20,IF(C13&lt;=Parametri!$C$7,Parametri!$C$18*(Parametri!$C$7-C13)/Parametri!$C$21,0)))+IF(AND(C13&gt;Parametri!$C$23,C13&lt;=Parametri!$C$24),Parametri!$C$22,0),2)</f>
        <v>2478.05</v>
      </c>
      <c r="F13" s="28" t="n">
        <f aca="false">ROUND(IF(C13&lt;=Parametri!$C$28,0,IF(C13&lt;=Parametri!$C$29,Parametri!$C$27,IF(C13&lt;Parametri!$C$30,Parametri!$C$27*(Parametri!$C$30-C13)/(Parametri!$C$30-Parametri!$C$29),0)))-IF(C13&gt;Parametri!$C$32,Parametri!$C$31,0),2)</f>
        <v>1000</v>
      </c>
      <c r="G13" s="28" t="n">
        <f aca="false">ROUND(MAX(0,D13-E13-F13),2)</f>
        <v>1534.66</v>
      </c>
      <c r="H13" s="28" t="n">
        <f aca="false">ROUND(IF(G13&lt;=0,0,IF(IF(C13&lt;=Parametri!$C$51,C13*Parametri!$C$47,IF(C13&lt;=Parametri!$C$52,C13*Parametri!$C$48,IF(C13&lt;=Parametri!$C$53,C13*Parametri!$C$49,C13*Parametri!$C$50)))&lt;=Parametri!$C$54,0,IF(C13&lt;=Parametri!$C$51,C13*Parametri!$C$47,IF(C13&lt;=Parametri!$C$52,C13*Parametri!$C$48,IF(C13&lt;=Parametri!$C$53,C13*Parametri!$C$49,C13*Parametri!$C$50))))),2)</f>
        <v>420.63</v>
      </c>
      <c r="I13" s="28" t="n">
        <f aca="false">ROUND(IF(G13&lt;=0,0,C13*Parametri!$C$57),2)</f>
        <v>174.36</v>
      </c>
      <c r="J13" s="28" t="n">
        <f aca="false">ROUND(IF(AND(C13&lt;=Parametri!$C$36,D13&gt;(Parametri!$C$17-Parametri!$C$37)),Parametri!$C$35,0),2)</f>
        <v>0</v>
      </c>
      <c r="K13" s="28" t="n">
        <f aca="false">ROUND(IF(C13&lt;=Parametri!$C$41,C13*Parametri!$C$38,IF(C13&lt;=Parametri!$C$42,C13*Parametri!$C$39,IF(C13&lt;=Parametri!$C$43,C13*Parametri!$C$40,0))),2)</f>
        <v>0</v>
      </c>
      <c r="L13" s="25" t="n">
        <f aca="false">ROUND(A13-B13-G13-H13-I13+J13+K13,2)</f>
        <v>19664.75</v>
      </c>
      <c r="M13" s="28" t="n">
        <f aca="false">ROUND(L13/12,2)</f>
        <v>1638.73</v>
      </c>
      <c r="N13" s="28" t="n">
        <f aca="false">ROUND(L13/13,2)</f>
        <v>1512.67</v>
      </c>
      <c r="O13" s="28" t="n">
        <f aca="false">ROUND(L13/14,2)</f>
        <v>1404.63</v>
      </c>
      <c r="P13" s="29" t="n">
        <f aca="false">1-L13/A13</f>
        <v>0.180635416666667</v>
      </c>
      <c r="Q13" s="28" t="n">
        <f aca="false">ROUND(A13*Parametri!$C$60,2)</f>
        <v>7200</v>
      </c>
      <c r="R13" s="28" t="n">
        <f aca="false">ROUND(A13/Parametri!$C$62,2)</f>
        <v>1777.78</v>
      </c>
      <c r="S13" s="28" t="n">
        <f aca="false">ROUND(A13*Parametri!$C$61,2)</f>
        <v>120</v>
      </c>
      <c r="T13" s="25" t="n">
        <f aca="false">ROUND(A13+Q13+R13+S13,2)</f>
        <v>33097.78</v>
      </c>
      <c r="U13" s="29" t="n">
        <f aca="false">1-L13/T13</f>
        <v>0.405858942805227</v>
      </c>
    </row>
    <row r="14" customFormat="false" ht="15" hidden="false" customHeight="false" outlineLevel="0" collapsed="false">
      <c r="A14" s="23" t="n">
        <v>25000</v>
      </c>
      <c r="B14" s="24" t="n">
        <f aca="false">ROUND(MIN(A14,Parametri!$C$14)*Parametri!$C$11+MAX(0,MIN(A14,Parametri!$C$14)-Parametri!$C$13)*Parametri!$C$12,2)</f>
        <v>2297.5</v>
      </c>
      <c r="C14" s="24" t="n">
        <f aca="false">ROUND(A14-B14,2)</f>
        <v>22702.5</v>
      </c>
      <c r="D14" s="24" t="n">
        <f aca="false">ROUND(IF(C14&lt;=Parametri!$C$5,C14*Parametri!$C$4,IF(C14&lt;=Parametri!$C$7,Parametri!$C$5*Parametri!$C$4+(C14-Parametri!$C$5)*Parametri!$C$6,Parametri!$C$5*Parametri!$C$4+(Parametri!$C$7-Parametri!$C$5)*Parametri!$C$6+(C14-Parametri!$C$7)*Parametri!$C$8)),2)</f>
        <v>5221.58</v>
      </c>
      <c r="E14" s="24" t="n">
        <f aca="false">ROUND(IF(C14&lt;=Parametri!$C$36,Parametri!$C$17,IF(C14&lt;=Parametri!$C$5,Parametri!$C$18+Parametri!$C$19*(Parametri!$C$5-C14)/Parametri!$C$20,IF(C14&lt;=Parametri!$C$7,Parametri!$C$18*(Parametri!$C$7-C14)/Parametri!$C$21,0)))+IF(AND(C14&gt;Parametri!$C$23,C14&lt;=Parametri!$C$24),Parametri!$C$22,0),2)</f>
        <v>2394.93</v>
      </c>
      <c r="F14" s="24" t="n">
        <f aca="false">ROUND(IF(C14&lt;=Parametri!$C$28,0,IF(C14&lt;=Parametri!$C$29,Parametri!$C$27,IF(C14&lt;Parametri!$C$30,Parametri!$C$27*(Parametri!$C$30-C14)/(Parametri!$C$30-Parametri!$C$29),0)))-IF(C14&gt;Parametri!$C$32,Parametri!$C$31,0),2)</f>
        <v>1000</v>
      </c>
      <c r="G14" s="24" t="n">
        <f aca="false">ROUND(MAX(0,D14-E14-F14),2)</f>
        <v>1826.65</v>
      </c>
      <c r="H14" s="24" t="n">
        <f aca="false">ROUND(IF(G14&lt;=0,0,IF(IF(C14&lt;=Parametri!$C$51,C14*Parametri!$C$47,IF(C14&lt;=Parametri!$C$52,C14*Parametri!$C$48,IF(C14&lt;=Parametri!$C$53,C14*Parametri!$C$49,C14*Parametri!$C$50)))&lt;=Parametri!$C$54,0,IF(C14&lt;=Parametri!$C$51,C14*Parametri!$C$47,IF(C14&lt;=Parametri!$C$52,C14*Parametri!$C$48,IF(C14&lt;=Parametri!$C$53,C14*Parametri!$C$49,C14*Parametri!$C$50))))),2)</f>
        <v>438.16</v>
      </c>
      <c r="I14" s="24" t="n">
        <f aca="false">ROUND(IF(G14&lt;=0,0,C14*Parametri!$C$57),2)</f>
        <v>181.62</v>
      </c>
      <c r="J14" s="24" t="n">
        <f aca="false">ROUND(IF(AND(C14&lt;=Parametri!$C$36,D14&gt;(Parametri!$C$17-Parametri!$C$37)),Parametri!$C$35,0),2)</f>
        <v>0</v>
      </c>
      <c r="K14" s="24" t="n">
        <f aca="false">ROUND(IF(C14&lt;=Parametri!$C$41,C14*Parametri!$C$38,IF(C14&lt;=Parametri!$C$42,C14*Parametri!$C$39,IF(C14&lt;=Parametri!$C$43,C14*Parametri!$C$40,0))),2)</f>
        <v>0</v>
      </c>
      <c r="L14" s="25" t="n">
        <f aca="false">ROUND(A14-B14-G14-H14-I14+J14+K14,2)</f>
        <v>20256.07</v>
      </c>
      <c r="M14" s="24" t="n">
        <f aca="false">ROUND(L14/12,2)</f>
        <v>1688.01</v>
      </c>
      <c r="N14" s="24" t="n">
        <f aca="false">ROUND(L14/13,2)</f>
        <v>1558.16</v>
      </c>
      <c r="O14" s="24" t="n">
        <f aca="false">ROUND(L14/14,2)</f>
        <v>1446.86</v>
      </c>
      <c r="P14" s="26" t="n">
        <f aca="false">1-L14/A14</f>
        <v>0.1897572</v>
      </c>
      <c r="Q14" s="24" t="n">
        <f aca="false">ROUND(A14*Parametri!$C$60,2)</f>
        <v>7500</v>
      </c>
      <c r="R14" s="24" t="n">
        <f aca="false">ROUND(A14/Parametri!$C$62,2)</f>
        <v>1851.85</v>
      </c>
      <c r="S14" s="24" t="n">
        <f aca="false">ROUND(A14*Parametri!$C$61,2)</f>
        <v>125</v>
      </c>
      <c r="T14" s="25" t="n">
        <f aca="false">ROUND(A14+Q14+R14+S14,2)</f>
        <v>34476.85</v>
      </c>
      <c r="U14" s="26" t="n">
        <f aca="false">1-L14/T14</f>
        <v>0.412473297299492</v>
      </c>
    </row>
    <row r="15" customFormat="false" ht="15" hidden="false" customHeight="false" outlineLevel="0" collapsed="false">
      <c r="A15" s="27" t="n">
        <v>26000</v>
      </c>
      <c r="B15" s="28" t="n">
        <f aca="false">ROUND(MIN(A15,Parametri!$C$14)*Parametri!$C$11+MAX(0,MIN(A15,Parametri!$C$14)-Parametri!$C$13)*Parametri!$C$12,2)</f>
        <v>2389.4</v>
      </c>
      <c r="C15" s="28" t="n">
        <f aca="false">ROUND(A15-B15,2)</f>
        <v>23610.6</v>
      </c>
      <c r="D15" s="28" t="n">
        <f aca="false">ROUND(IF(C15&lt;=Parametri!$C$5,C15*Parametri!$C$4,IF(C15&lt;=Parametri!$C$7,Parametri!$C$5*Parametri!$C$4+(C15-Parametri!$C$5)*Parametri!$C$6,Parametri!$C$5*Parametri!$C$4+(Parametri!$C$7-Parametri!$C$5)*Parametri!$C$6+(C15-Parametri!$C$7)*Parametri!$C$8)),2)</f>
        <v>5430.44</v>
      </c>
      <c r="E15" s="28" t="n">
        <f aca="false">ROUND(IF(C15&lt;=Parametri!$C$36,Parametri!$C$17,IF(C15&lt;=Parametri!$C$5,Parametri!$C$18+Parametri!$C$19*(Parametri!$C$5-C15)/Parametri!$C$20,IF(C15&lt;=Parametri!$C$7,Parametri!$C$18*(Parametri!$C$7-C15)/Parametri!$C$21,0)))+IF(AND(C15&gt;Parametri!$C$23,C15&lt;=Parametri!$C$24),Parametri!$C$22,0),2)</f>
        <v>2311.8</v>
      </c>
      <c r="F15" s="28" t="n">
        <f aca="false">ROUND(IF(C15&lt;=Parametri!$C$28,0,IF(C15&lt;=Parametri!$C$29,Parametri!$C$27,IF(C15&lt;Parametri!$C$30,Parametri!$C$27*(Parametri!$C$30-C15)/(Parametri!$C$30-Parametri!$C$29),0)))-IF(C15&gt;Parametri!$C$32,Parametri!$C$31,0),2)</f>
        <v>1000</v>
      </c>
      <c r="G15" s="28" t="n">
        <f aca="false">ROUND(MAX(0,D15-E15-F15),2)</f>
        <v>2118.64</v>
      </c>
      <c r="H15" s="28" t="n">
        <f aca="false">ROUND(IF(G15&lt;=0,0,IF(IF(C15&lt;=Parametri!$C$51,C15*Parametri!$C$47,IF(C15&lt;=Parametri!$C$52,C15*Parametri!$C$48,IF(C15&lt;=Parametri!$C$53,C15*Parametri!$C$49,C15*Parametri!$C$50)))&lt;=Parametri!$C$54,0,IF(C15&lt;=Parametri!$C$51,C15*Parametri!$C$47,IF(C15&lt;=Parametri!$C$52,C15*Parametri!$C$48,IF(C15&lt;=Parametri!$C$53,C15*Parametri!$C$49,C15*Parametri!$C$50))))),2)</f>
        <v>455.68</v>
      </c>
      <c r="I15" s="28" t="n">
        <f aca="false">ROUND(IF(G15&lt;=0,0,C15*Parametri!$C$57),2)</f>
        <v>188.88</v>
      </c>
      <c r="J15" s="28" t="n">
        <f aca="false">ROUND(IF(AND(C15&lt;=Parametri!$C$36,D15&gt;(Parametri!$C$17-Parametri!$C$37)),Parametri!$C$35,0),2)</f>
        <v>0</v>
      </c>
      <c r="K15" s="28" t="n">
        <f aca="false">ROUND(IF(C15&lt;=Parametri!$C$41,C15*Parametri!$C$38,IF(C15&lt;=Parametri!$C$42,C15*Parametri!$C$39,IF(C15&lt;=Parametri!$C$43,C15*Parametri!$C$40,0))),2)</f>
        <v>0</v>
      </c>
      <c r="L15" s="25" t="n">
        <f aca="false">ROUND(A15-B15-G15-H15-I15+J15+K15,2)</f>
        <v>20847.4</v>
      </c>
      <c r="M15" s="28" t="n">
        <f aca="false">ROUND(L15/12,2)</f>
        <v>1737.28</v>
      </c>
      <c r="N15" s="28" t="n">
        <f aca="false">ROUND(L15/13,2)</f>
        <v>1603.65</v>
      </c>
      <c r="O15" s="28" t="n">
        <f aca="false">ROUND(L15/14,2)</f>
        <v>1489.1</v>
      </c>
      <c r="P15" s="29" t="n">
        <f aca="false">1-L15/A15</f>
        <v>0.198176923076923</v>
      </c>
      <c r="Q15" s="28" t="n">
        <f aca="false">ROUND(A15*Parametri!$C$60,2)</f>
        <v>7800</v>
      </c>
      <c r="R15" s="28" t="n">
        <f aca="false">ROUND(A15/Parametri!$C$62,2)</f>
        <v>1925.93</v>
      </c>
      <c r="S15" s="28" t="n">
        <f aca="false">ROUND(A15*Parametri!$C$61,2)</f>
        <v>130</v>
      </c>
      <c r="T15" s="25" t="n">
        <f aca="false">ROUND(A15+Q15+R15+S15,2)</f>
        <v>35855.93</v>
      </c>
      <c r="U15" s="29" t="n">
        <f aca="false">1-L15/T15</f>
        <v>0.418578739974113</v>
      </c>
    </row>
    <row r="16" customFormat="false" ht="15" hidden="false" customHeight="false" outlineLevel="0" collapsed="false">
      <c r="A16" s="23" t="n">
        <v>27000</v>
      </c>
      <c r="B16" s="24" t="n">
        <f aca="false">ROUND(MIN(A16,Parametri!$C$14)*Parametri!$C$11+MAX(0,MIN(A16,Parametri!$C$14)-Parametri!$C$13)*Parametri!$C$12,2)</f>
        <v>2481.3</v>
      </c>
      <c r="C16" s="24" t="n">
        <f aca="false">ROUND(A16-B16,2)</f>
        <v>24518.7</v>
      </c>
      <c r="D16" s="24" t="n">
        <f aca="false">ROUND(IF(C16&lt;=Parametri!$C$5,C16*Parametri!$C$4,IF(C16&lt;=Parametri!$C$7,Parametri!$C$5*Parametri!$C$4+(C16-Parametri!$C$5)*Parametri!$C$6,Parametri!$C$5*Parametri!$C$4+(Parametri!$C$7-Parametri!$C$5)*Parametri!$C$6+(C16-Parametri!$C$7)*Parametri!$C$8)),2)</f>
        <v>5639.3</v>
      </c>
      <c r="E16" s="24" t="n">
        <f aca="false">ROUND(IF(C16&lt;=Parametri!$C$36,Parametri!$C$17,IF(C16&lt;=Parametri!$C$5,Parametri!$C$18+Parametri!$C$19*(Parametri!$C$5-C16)/Parametri!$C$20,IF(C16&lt;=Parametri!$C$7,Parametri!$C$18*(Parametri!$C$7-C16)/Parametri!$C$21,0)))+IF(AND(C16&gt;Parametri!$C$23,C16&lt;=Parametri!$C$24),Parametri!$C$22,0),2)</f>
        <v>2228.67</v>
      </c>
      <c r="F16" s="24" t="n">
        <f aca="false">ROUND(IF(C16&lt;=Parametri!$C$28,0,IF(C16&lt;=Parametri!$C$29,Parametri!$C$27,IF(C16&lt;Parametri!$C$30,Parametri!$C$27*(Parametri!$C$30-C16)/(Parametri!$C$30-Parametri!$C$29),0)))-IF(C16&gt;Parametri!$C$32,Parametri!$C$31,0),2)</f>
        <v>1000</v>
      </c>
      <c r="G16" s="24" t="n">
        <f aca="false">ROUND(MAX(0,D16-E16-F16),2)</f>
        <v>2410.63</v>
      </c>
      <c r="H16" s="24" t="n">
        <f aca="false">ROUND(IF(G16&lt;=0,0,IF(IF(C16&lt;=Parametri!$C$51,C16*Parametri!$C$47,IF(C16&lt;=Parametri!$C$52,C16*Parametri!$C$48,IF(C16&lt;=Parametri!$C$53,C16*Parametri!$C$49,C16*Parametri!$C$50)))&lt;=Parametri!$C$54,0,IF(C16&lt;=Parametri!$C$51,C16*Parametri!$C$47,IF(C16&lt;=Parametri!$C$52,C16*Parametri!$C$48,IF(C16&lt;=Parametri!$C$53,C16*Parametri!$C$49,C16*Parametri!$C$50))))),2)</f>
        <v>473.21</v>
      </c>
      <c r="I16" s="24" t="n">
        <f aca="false">ROUND(IF(G16&lt;=0,0,C16*Parametri!$C$57),2)</f>
        <v>196.15</v>
      </c>
      <c r="J16" s="24" t="n">
        <f aca="false">ROUND(IF(AND(C16&lt;=Parametri!$C$36,D16&gt;(Parametri!$C$17-Parametri!$C$37)),Parametri!$C$35,0),2)</f>
        <v>0</v>
      </c>
      <c r="K16" s="24" t="n">
        <f aca="false">ROUND(IF(C16&lt;=Parametri!$C$41,C16*Parametri!$C$38,IF(C16&lt;=Parametri!$C$42,C16*Parametri!$C$39,IF(C16&lt;=Parametri!$C$43,C16*Parametri!$C$40,0))),2)</f>
        <v>0</v>
      </c>
      <c r="L16" s="25" t="n">
        <f aca="false">ROUND(A16-B16-G16-H16-I16+J16+K16,2)</f>
        <v>21438.71</v>
      </c>
      <c r="M16" s="24" t="n">
        <f aca="false">ROUND(L16/12,2)</f>
        <v>1786.56</v>
      </c>
      <c r="N16" s="24" t="n">
        <f aca="false">ROUND(L16/13,2)</f>
        <v>1649.13</v>
      </c>
      <c r="O16" s="24" t="n">
        <f aca="false">ROUND(L16/14,2)</f>
        <v>1531.34</v>
      </c>
      <c r="P16" s="26" t="n">
        <f aca="false">1-L16/A16</f>
        <v>0.205973703703704</v>
      </c>
      <c r="Q16" s="24" t="n">
        <f aca="false">ROUND(A16*Parametri!$C$60,2)</f>
        <v>8100</v>
      </c>
      <c r="R16" s="24" t="n">
        <f aca="false">ROUND(A16/Parametri!$C$62,2)</f>
        <v>2000</v>
      </c>
      <c r="S16" s="24" t="n">
        <f aca="false">ROUND(A16*Parametri!$C$61,2)</f>
        <v>135</v>
      </c>
      <c r="T16" s="25" t="n">
        <f aca="false">ROUND(A16+Q16+R16+S16,2)</f>
        <v>37235</v>
      </c>
      <c r="U16" s="26" t="n">
        <f aca="false">1-L16/T16</f>
        <v>0.424232308312072</v>
      </c>
    </row>
    <row r="17" customFormat="false" ht="15" hidden="false" customHeight="false" outlineLevel="0" collapsed="false">
      <c r="A17" s="27" t="n">
        <v>28000</v>
      </c>
      <c r="B17" s="28" t="n">
        <f aca="false">ROUND(MIN(A17,Parametri!$C$14)*Parametri!$C$11+MAX(0,MIN(A17,Parametri!$C$14)-Parametri!$C$13)*Parametri!$C$12,2)</f>
        <v>2573.2</v>
      </c>
      <c r="C17" s="28" t="n">
        <f aca="false">ROUND(A17-B17,2)</f>
        <v>25426.8</v>
      </c>
      <c r="D17" s="28" t="n">
        <f aca="false">ROUND(IF(C17&lt;=Parametri!$C$5,C17*Parametri!$C$4,IF(C17&lt;=Parametri!$C$7,Parametri!$C$5*Parametri!$C$4+(C17-Parametri!$C$5)*Parametri!$C$6,Parametri!$C$5*Parametri!$C$4+(Parametri!$C$7-Parametri!$C$5)*Parametri!$C$6+(C17-Parametri!$C$7)*Parametri!$C$8)),2)</f>
        <v>5848.16</v>
      </c>
      <c r="E17" s="28" t="n">
        <f aca="false">ROUND(IF(C17&lt;=Parametri!$C$36,Parametri!$C$17,IF(C17&lt;=Parametri!$C$5,Parametri!$C$18+Parametri!$C$19*(Parametri!$C$5-C17)/Parametri!$C$20,IF(C17&lt;=Parametri!$C$7,Parametri!$C$18*(Parametri!$C$7-C17)/Parametri!$C$21,0)))+IF(AND(C17&gt;Parametri!$C$23,C17&lt;=Parametri!$C$24),Parametri!$C$22,0),2)</f>
        <v>2210.55</v>
      </c>
      <c r="F17" s="28" t="n">
        <f aca="false">ROUND(IF(C17&lt;=Parametri!$C$28,0,IF(C17&lt;=Parametri!$C$29,Parametri!$C$27,IF(C17&lt;Parametri!$C$30,Parametri!$C$27*(Parametri!$C$30-C17)/(Parametri!$C$30-Parametri!$C$29),0)))-IF(C17&gt;Parametri!$C$32,Parametri!$C$31,0),2)</f>
        <v>1000</v>
      </c>
      <c r="G17" s="28" t="n">
        <f aca="false">ROUND(MAX(0,D17-E17-F17),2)</f>
        <v>2637.61</v>
      </c>
      <c r="H17" s="28" t="n">
        <f aca="false">ROUND(IF(G17&lt;=0,0,IF(IF(C17&lt;=Parametri!$C$51,C17*Parametri!$C$47,IF(C17&lt;=Parametri!$C$52,C17*Parametri!$C$48,IF(C17&lt;=Parametri!$C$53,C17*Parametri!$C$49,C17*Parametri!$C$50)))&lt;=Parametri!$C$54,0,IF(C17&lt;=Parametri!$C$51,C17*Parametri!$C$47,IF(C17&lt;=Parametri!$C$52,C17*Parametri!$C$48,IF(C17&lt;=Parametri!$C$53,C17*Parametri!$C$49,C17*Parametri!$C$50))))),2)</f>
        <v>490.74</v>
      </c>
      <c r="I17" s="28" t="n">
        <f aca="false">ROUND(IF(G17&lt;=0,0,C17*Parametri!$C$57),2)</f>
        <v>203.41</v>
      </c>
      <c r="J17" s="28" t="n">
        <f aca="false">ROUND(IF(AND(C17&lt;=Parametri!$C$36,D17&gt;(Parametri!$C$17-Parametri!$C$37)),Parametri!$C$35,0),2)</f>
        <v>0</v>
      </c>
      <c r="K17" s="28" t="n">
        <f aca="false">ROUND(IF(C17&lt;=Parametri!$C$41,C17*Parametri!$C$38,IF(C17&lt;=Parametri!$C$42,C17*Parametri!$C$39,IF(C17&lt;=Parametri!$C$43,C17*Parametri!$C$40,0))),2)</f>
        <v>0</v>
      </c>
      <c r="L17" s="25" t="n">
        <f aca="false">ROUND(A17-B17-G17-H17-I17+J17+K17,2)</f>
        <v>22095.04</v>
      </c>
      <c r="M17" s="28" t="n">
        <f aca="false">ROUND(L17/12,2)</f>
        <v>1841.25</v>
      </c>
      <c r="N17" s="28" t="n">
        <f aca="false">ROUND(L17/13,2)</f>
        <v>1699.62</v>
      </c>
      <c r="O17" s="28" t="n">
        <f aca="false">ROUND(L17/14,2)</f>
        <v>1578.22</v>
      </c>
      <c r="P17" s="29" t="n">
        <f aca="false">1-L17/A17</f>
        <v>0.210891428571429</v>
      </c>
      <c r="Q17" s="28" t="n">
        <f aca="false">ROUND(A17*Parametri!$C$60,2)</f>
        <v>8400</v>
      </c>
      <c r="R17" s="28" t="n">
        <f aca="false">ROUND(A17/Parametri!$C$62,2)</f>
        <v>2074.07</v>
      </c>
      <c r="S17" s="28" t="n">
        <f aca="false">ROUND(A17*Parametri!$C$61,2)</f>
        <v>140</v>
      </c>
      <c r="T17" s="25" t="n">
        <f aca="false">ROUND(A17+Q17+R17+S17,2)</f>
        <v>38614.07</v>
      </c>
      <c r="U17" s="29" t="n">
        <f aca="false">1-L17/T17</f>
        <v>0.427798209305572</v>
      </c>
    </row>
    <row r="18" customFormat="false" ht="15" hidden="false" customHeight="false" outlineLevel="0" collapsed="false">
      <c r="A18" s="23" t="n">
        <v>29000</v>
      </c>
      <c r="B18" s="24" t="n">
        <f aca="false">ROUND(MIN(A18,Parametri!$C$14)*Parametri!$C$11+MAX(0,MIN(A18,Parametri!$C$14)-Parametri!$C$13)*Parametri!$C$12,2)</f>
        <v>2665.1</v>
      </c>
      <c r="C18" s="24" t="n">
        <f aca="false">ROUND(A18-B18,2)</f>
        <v>26334.9</v>
      </c>
      <c r="D18" s="24" t="n">
        <f aca="false">ROUND(IF(C18&lt;=Parametri!$C$5,C18*Parametri!$C$4,IF(C18&lt;=Parametri!$C$7,Parametri!$C$5*Parametri!$C$4+(C18-Parametri!$C$5)*Parametri!$C$6,Parametri!$C$5*Parametri!$C$4+(Parametri!$C$7-Parametri!$C$5)*Parametri!$C$6+(C18-Parametri!$C$7)*Parametri!$C$8)),2)</f>
        <v>6057.03</v>
      </c>
      <c r="E18" s="24" t="n">
        <f aca="false">ROUND(IF(C18&lt;=Parametri!$C$36,Parametri!$C$17,IF(C18&lt;=Parametri!$C$5,Parametri!$C$18+Parametri!$C$19*(Parametri!$C$5-C18)/Parametri!$C$20,IF(C18&lt;=Parametri!$C$7,Parametri!$C$18*(Parametri!$C$7-C18)/Parametri!$C$21,0)))+IF(AND(C18&gt;Parametri!$C$23,C18&lt;=Parametri!$C$24),Parametri!$C$22,0),2)</f>
        <v>2127.42</v>
      </c>
      <c r="F18" s="24" t="n">
        <f aca="false">ROUND(IF(C18&lt;=Parametri!$C$28,0,IF(C18&lt;=Parametri!$C$29,Parametri!$C$27,IF(C18&lt;Parametri!$C$30,Parametri!$C$27*(Parametri!$C$30-C18)/(Parametri!$C$30-Parametri!$C$29),0)))-IF(C18&gt;Parametri!$C$32,Parametri!$C$31,0),2)</f>
        <v>1000</v>
      </c>
      <c r="G18" s="24" t="n">
        <f aca="false">ROUND(MAX(0,D18-E18-F18),2)</f>
        <v>2929.61</v>
      </c>
      <c r="H18" s="24" t="n">
        <f aca="false">ROUND(IF(G18&lt;=0,0,IF(IF(C18&lt;=Parametri!$C$51,C18*Parametri!$C$47,IF(C18&lt;=Parametri!$C$52,C18*Parametri!$C$48,IF(C18&lt;=Parametri!$C$53,C18*Parametri!$C$49,C18*Parametri!$C$50)))&lt;=Parametri!$C$54,0,IF(C18&lt;=Parametri!$C$51,C18*Parametri!$C$47,IF(C18&lt;=Parametri!$C$52,C18*Parametri!$C$48,IF(C18&lt;=Parametri!$C$53,C18*Parametri!$C$49,C18*Parametri!$C$50))))),2)</f>
        <v>508.26</v>
      </c>
      <c r="I18" s="24" t="n">
        <f aca="false">ROUND(IF(G18&lt;=0,0,C18*Parametri!$C$57),2)</f>
        <v>210.68</v>
      </c>
      <c r="J18" s="24" t="n">
        <f aca="false">ROUND(IF(AND(C18&lt;=Parametri!$C$36,D18&gt;(Parametri!$C$17-Parametri!$C$37)),Parametri!$C$35,0),2)</f>
        <v>0</v>
      </c>
      <c r="K18" s="24" t="n">
        <f aca="false">ROUND(IF(C18&lt;=Parametri!$C$41,C18*Parametri!$C$38,IF(C18&lt;=Parametri!$C$42,C18*Parametri!$C$39,IF(C18&lt;=Parametri!$C$43,C18*Parametri!$C$40,0))),2)</f>
        <v>0</v>
      </c>
      <c r="L18" s="25" t="n">
        <f aca="false">ROUND(A18-B18-G18-H18-I18+J18+K18,2)</f>
        <v>22686.35</v>
      </c>
      <c r="M18" s="24" t="n">
        <f aca="false">ROUND(L18/12,2)</f>
        <v>1890.53</v>
      </c>
      <c r="N18" s="24" t="n">
        <f aca="false">ROUND(L18/13,2)</f>
        <v>1745.1</v>
      </c>
      <c r="O18" s="24" t="n">
        <f aca="false">ROUND(L18/14,2)</f>
        <v>1620.45</v>
      </c>
      <c r="P18" s="26" t="n">
        <f aca="false">1-L18/A18</f>
        <v>0.217712068965517</v>
      </c>
      <c r="Q18" s="24" t="n">
        <f aca="false">ROUND(A18*Parametri!$C$60,2)</f>
        <v>8700</v>
      </c>
      <c r="R18" s="24" t="n">
        <f aca="false">ROUND(A18/Parametri!$C$62,2)</f>
        <v>2148.15</v>
      </c>
      <c r="S18" s="24" t="n">
        <f aca="false">ROUND(A18*Parametri!$C$61,2)</f>
        <v>145</v>
      </c>
      <c r="T18" s="25" t="n">
        <f aca="false">ROUND(A18+Q18+R18+S18,2)</f>
        <v>39993.15</v>
      </c>
      <c r="U18" s="26" t="n">
        <f aca="false">1-L18/T18</f>
        <v>0.432744107428397</v>
      </c>
    </row>
    <row r="19" customFormat="false" ht="15" hidden="false" customHeight="false" outlineLevel="0" collapsed="false">
      <c r="A19" s="27" t="n">
        <v>30000</v>
      </c>
      <c r="B19" s="28" t="n">
        <f aca="false">ROUND(MIN(A19,Parametri!$C$14)*Parametri!$C$11+MAX(0,MIN(A19,Parametri!$C$14)-Parametri!$C$13)*Parametri!$C$12,2)</f>
        <v>2757</v>
      </c>
      <c r="C19" s="28" t="n">
        <f aca="false">ROUND(A19-B19,2)</f>
        <v>27243</v>
      </c>
      <c r="D19" s="28" t="n">
        <f aca="false">ROUND(IF(C19&lt;=Parametri!$C$5,C19*Parametri!$C$4,IF(C19&lt;=Parametri!$C$7,Parametri!$C$5*Parametri!$C$4+(C19-Parametri!$C$5)*Parametri!$C$6,Parametri!$C$5*Parametri!$C$4+(Parametri!$C$7-Parametri!$C$5)*Parametri!$C$6+(C19-Parametri!$C$7)*Parametri!$C$8)),2)</f>
        <v>6265.89</v>
      </c>
      <c r="E19" s="28" t="n">
        <f aca="false">ROUND(IF(C19&lt;=Parametri!$C$36,Parametri!$C$17,IF(C19&lt;=Parametri!$C$5,Parametri!$C$18+Parametri!$C$19*(Parametri!$C$5-C19)/Parametri!$C$20,IF(C19&lt;=Parametri!$C$7,Parametri!$C$18*(Parametri!$C$7-C19)/Parametri!$C$21,0)))+IF(AND(C19&gt;Parametri!$C$23,C19&lt;=Parametri!$C$24),Parametri!$C$22,0),2)</f>
        <v>2044.29</v>
      </c>
      <c r="F19" s="28" t="n">
        <f aca="false">ROUND(IF(C19&lt;=Parametri!$C$28,0,IF(C19&lt;=Parametri!$C$29,Parametri!$C$27,IF(C19&lt;Parametri!$C$30,Parametri!$C$27*(Parametri!$C$30-C19)/(Parametri!$C$30-Parametri!$C$29),0)))-IF(C19&gt;Parametri!$C$32,Parametri!$C$31,0),2)</f>
        <v>1000</v>
      </c>
      <c r="G19" s="28" t="n">
        <f aca="false">ROUND(MAX(0,D19-E19-F19),2)</f>
        <v>3221.6</v>
      </c>
      <c r="H19" s="28" t="n">
        <f aca="false">ROUND(IF(G19&lt;=0,0,IF(IF(C19&lt;=Parametri!$C$51,C19*Parametri!$C$47,IF(C19&lt;=Parametri!$C$52,C19*Parametri!$C$48,IF(C19&lt;=Parametri!$C$53,C19*Parametri!$C$49,C19*Parametri!$C$50)))&lt;=Parametri!$C$54,0,IF(C19&lt;=Parametri!$C$51,C19*Parametri!$C$47,IF(C19&lt;=Parametri!$C$52,C19*Parametri!$C$48,IF(C19&lt;=Parametri!$C$53,C19*Parametri!$C$49,C19*Parametri!$C$50))))),2)</f>
        <v>525.79</v>
      </c>
      <c r="I19" s="28" t="n">
        <f aca="false">ROUND(IF(G19&lt;=0,0,C19*Parametri!$C$57),2)</f>
        <v>217.94</v>
      </c>
      <c r="J19" s="28" t="n">
        <f aca="false">ROUND(IF(AND(C19&lt;=Parametri!$C$36,D19&gt;(Parametri!$C$17-Parametri!$C$37)),Parametri!$C$35,0),2)</f>
        <v>0</v>
      </c>
      <c r="K19" s="28" t="n">
        <f aca="false">ROUND(IF(C19&lt;=Parametri!$C$41,C19*Parametri!$C$38,IF(C19&lt;=Parametri!$C$42,C19*Parametri!$C$39,IF(C19&lt;=Parametri!$C$43,C19*Parametri!$C$40,0))),2)</f>
        <v>0</v>
      </c>
      <c r="L19" s="25" t="n">
        <f aca="false">ROUND(A19-B19-G19-H19-I19+J19+K19,2)</f>
        <v>23277.67</v>
      </c>
      <c r="M19" s="28" t="n">
        <f aca="false">ROUND(L19/12,2)</f>
        <v>1939.81</v>
      </c>
      <c r="N19" s="28" t="n">
        <f aca="false">ROUND(L19/13,2)</f>
        <v>1790.59</v>
      </c>
      <c r="O19" s="28" t="n">
        <f aca="false">ROUND(L19/14,2)</f>
        <v>1662.69</v>
      </c>
      <c r="P19" s="29" t="n">
        <f aca="false">1-L19/A19</f>
        <v>0.224077666666667</v>
      </c>
      <c r="Q19" s="28" t="n">
        <f aca="false">ROUND(A19*Parametri!$C$60,2)</f>
        <v>9000</v>
      </c>
      <c r="R19" s="28" t="n">
        <f aca="false">ROUND(A19/Parametri!$C$62,2)</f>
        <v>2222.22</v>
      </c>
      <c r="S19" s="28" t="n">
        <f aca="false">ROUND(A19*Parametri!$C$61,2)</f>
        <v>150</v>
      </c>
      <c r="T19" s="25" t="n">
        <f aca="false">ROUND(A19+Q19+R19+S19,2)</f>
        <v>41372.22</v>
      </c>
      <c r="U19" s="29" t="n">
        <f aca="false">1-L19/T19</f>
        <v>0.43735989995219</v>
      </c>
    </row>
    <row r="20" customFormat="false" ht="15" hidden="false" customHeight="false" outlineLevel="0" collapsed="false">
      <c r="A20" s="23" t="n">
        <v>31000</v>
      </c>
      <c r="B20" s="24" t="n">
        <f aca="false">ROUND(MIN(A20,Parametri!$C$14)*Parametri!$C$11+MAX(0,MIN(A20,Parametri!$C$14)-Parametri!$C$13)*Parametri!$C$12,2)</f>
        <v>2848.9</v>
      </c>
      <c r="C20" s="24" t="n">
        <f aca="false">ROUND(A20-B20,2)</f>
        <v>28151.1</v>
      </c>
      <c r="D20" s="24" t="n">
        <f aca="false">ROUND(IF(C20&lt;=Parametri!$C$5,C20*Parametri!$C$4,IF(C20&lt;=Parametri!$C$7,Parametri!$C$5*Parametri!$C$4+(C20-Parametri!$C$5)*Parametri!$C$6,Parametri!$C$5*Parametri!$C$4+(Parametri!$C$7-Parametri!$C$5)*Parametri!$C$6+(C20-Parametri!$C$7)*Parametri!$C$8)),2)</f>
        <v>6489.86</v>
      </c>
      <c r="E20" s="24" t="n">
        <f aca="false">ROUND(IF(C20&lt;=Parametri!$C$36,Parametri!$C$17,IF(C20&lt;=Parametri!$C$5,Parametri!$C$18+Parametri!$C$19*(Parametri!$C$5-C20)/Parametri!$C$20,IF(C20&lt;=Parametri!$C$7,Parametri!$C$18*(Parametri!$C$7-C20)/Parametri!$C$21,0)))+IF(AND(C20&gt;Parametri!$C$23,C20&lt;=Parametri!$C$24),Parametri!$C$22,0),2)</f>
        <v>1961.88</v>
      </c>
      <c r="F20" s="24" t="n">
        <f aca="false">ROUND(IF(C20&lt;=Parametri!$C$28,0,IF(C20&lt;=Parametri!$C$29,Parametri!$C$27,IF(C20&lt;Parametri!$C$30,Parametri!$C$27*(Parametri!$C$30-C20)/(Parametri!$C$30-Parametri!$C$29),0)))-IF(C20&gt;Parametri!$C$32,Parametri!$C$31,0),2)</f>
        <v>1000</v>
      </c>
      <c r="G20" s="24" t="n">
        <f aca="false">ROUND(MAX(0,D20-E20-F20),2)</f>
        <v>3527.98</v>
      </c>
      <c r="H20" s="24" t="n">
        <f aca="false">ROUND(IF(G20&lt;=0,0,IF(IF(C20&lt;=Parametri!$C$51,C20*Parametri!$C$47,IF(C20&lt;=Parametri!$C$52,C20*Parametri!$C$48,IF(C20&lt;=Parametri!$C$53,C20*Parametri!$C$49,C20*Parametri!$C$50)))&lt;=Parametri!$C$54,0,IF(C20&lt;=Parametri!$C$51,C20*Parametri!$C$47,IF(C20&lt;=Parametri!$C$52,C20*Parametri!$C$48,IF(C20&lt;=Parametri!$C$53,C20*Parametri!$C$49,C20*Parametri!$C$50))))),2)</f>
        <v>782.6</v>
      </c>
      <c r="I20" s="24" t="n">
        <f aca="false">ROUND(IF(G20&lt;=0,0,C20*Parametri!$C$57),2)</f>
        <v>225.21</v>
      </c>
      <c r="J20" s="24" t="n">
        <f aca="false">ROUND(IF(AND(C20&lt;=Parametri!$C$36,D20&gt;(Parametri!$C$17-Parametri!$C$37)),Parametri!$C$35,0),2)</f>
        <v>0</v>
      </c>
      <c r="K20" s="24" t="n">
        <f aca="false">ROUND(IF(C20&lt;=Parametri!$C$41,C20*Parametri!$C$38,IF(C20&lt;=Parametri!$C$42,C20*Parametri!$C$39,IF(C20&lt;=Parametri!$C$43,C20*Parametri!$C$40,0))),2)</f>
        <v>0</v>
      </c>
      <c r="L20" s="25" t="n">
        <f aca="false">ROUND(A20-B20-G20-H20-I20+J20+K20,2)</f>
        <v>23615.31</v>
      </c>
      <c r="M20" s="24" t="n">
        <f aca="false">ROUND(L20/12,2)</f>
        <v>1967.94</v>
      </c>
      <c r="N20" s="24" t="n">
        <f aca="false">ROUND(L20/13,2)</f>
        <v>1816.56</v>
      </c>
      <c r="O20" s="24" t="n">
        <f aca="false">ROUND(L20/14,2)</f>
        <v>1686.81</v>
      </c>
      <c r="P20" s="26" t="n">
        <f aca="false">1-L20/A20</f>
        <v>0.238215806451613</v>
      </c>
      <c r="Q20" s="24" t="n">
        <f aca="false">ROUND(A20*Parametri!$C$60,2)</f>
        <v>9300</v>
      </c>
      <c r="R20" s="24" t="n">
        <f aca="false">ROUND(A20/Parametri!$C$62,2)</f>
        <v>2296.3</v>
      </c>
      <c r="S20" s="24" t="n">
        <f aca="false">ROUND(A20*Parametri!$C$61,2)</f>
        <v>155</v>
      </c>
      <c r="T20" s="25" t="n">
        <f aca="false">ROUND(A20+Q20+R20+S20,2)</f>
        <v>42751.3</v>
      </c>
      <c r="U20" s="26" t="n">
        <f aca="false">1-L20/T20</f>
        <v>0.447611885486523</v>
      </c>
    </row>
    <row r="21" customFormat="false" ht="15" hidden="false" customHeight="false" outlineLevel="0" collapsed="false">
      <c r="A21" s="27" t="n">
        <v>32000</v>
      </c>
      <c r="B21" s="28" t="n">
        <f aca="false">ROUND(MIN(A21,Parametri!$C$14)*Parametri!$C$11+MAX(0,MIN(A21,Parametri!$C$14)-Parametri!$C$13)*Parametri!$C$12,2)</f>
        <v>2940.8</v>
      </c>
      <c r="C21" s="28" t="n">
        <f aca="false">ROUND(A21-B21,2)</f>
        <v>29059.2</v>
      </c>
      <c r="D21" s="28" t="n">
        <f aca="false">ROUND(IF(C21&lt;=Parametri!$C$5,C21*Parametri!$C$4,IF(C21&lt;=Parametri!$C$7,Parametri!$C$5*Parametri!$C$4+(C21-Parametri!$C$5)*Parametri!$C$6,Parametri!$C$5*Parametri!$C$4+(Parametri!$C$7-Parametri!$C$5)*Parametri!$C$6+(C21-Parametri!$C$7)*Parametri!$C$8)),2)</f>
        <v>6789.54</v>
      </c>
      <c r="E21" s="28" t="n">
        <f aca="false">ROUND(IF(C21&lt;=Parametri!$C$36,Parametri!$C$17,IF(C21&lt;=Parametri!$C$5,Parametri!$C$18+Parametri!$C$19*(Parametri!$C$5-C21)/Parametri!$C$20,IF(C21&lt;=Parametri!$C$7,Parametri!$C$18*(Parametri!$C$7-C21)/Parametri!$C$21,0)))+IF(AND(C21&gt;Parametri!$C$23,C21&lt;=Parametri!$C$24),Parametri!$C$22,0),2)</f>
        <v>1883.04</v>
      </c>
      <c r="F21" s="28" t="n">
        <f aca="false">ROUND(IF(C21&lt;=Parametri!$C$28,0,IF(C21&lt;=Parametri!$C$29,Parametri!$C$27,IF(C21&lt;Parametri!$C$30,Parametri!$C$27*(Parametri!$C$30-C21)/(Parametri!$C$30-Parametri!$C$29),0)))-IF(C21&gt;Parametri!$C$32,Parametri!$C$31,0),2)</f>
        <v>1000</v>
      </c>
      <c r="G21" s="28" t="n">
        <f aca="false">ROUND(MAX(0,D21-E21-F21),2)</f>
        <v>3906.5</v>
      </c>
      <c r="H21" s="28" t="n">
        <f aca="false">ROUND(IF(G21&lt;=0,0,IF(IF(C21&lt;=Parametri!$C$51,C21*Parametri!$C$47,IF(C21&lt;=Parametri!$C$52,C21*Parametri!$C$48,IF(C21&lt;=Parametri!$C$53,C21*Parametri!$C$49,C21*Parametri!$C$50)))&lt;=Parametri!$C$54,0,IF(C21&lt;=Parametri!$C$51,C21*Parametri!$C$47,IF(C21&lt;=Parametri!$C$52,C21*Parametri!$C$48,IF(C21&lt;=Parametri!$C$53,C21*Parametri!$C$49,C21*Parametri!$C$50))))),2)</f>
        <v>807.85</v>
      </c>
      <c r="I21" s="28" t="n">
        <f aca="false">ROUND(IF(G21&lt;=0,0,C21*Parametri!$C$57),2)</f>
        <v>232.47</v>
      </c>
      <c r="J21" s="28" t="n">
        <f aca="false">ROUND(IF(AND(C21&lt;=Parametri!$C$36,D21&gt;(Parametri!$C$17-Parametri!$C$37)),Parametri!$C$35,0),2)</f>
        <v>0</v>
      </c>
      <c r="K21" s="28" t="n">
        <f aca="false">ROUND(IF(C21&lt;=Parametri!$C$41,C21*Parametri!$C$38,IF(C21&lt;=Parametri!$C$42,C21*Parametri!$C$39,IF(C21&lt;=Parametri!$C$43,C21*Parametri!$C$40,0))),2)</f>
        <v>0</v>
      </c>
      <c r="L21" s="25" t="n">
        <f aca="false">ROUND(A21-B21-G21-H21-I21+J21+K21,2)</f>
        <v>24112.38</v>
      </c>
      <c r="M21" s="28" t="n">
        <f aca="false">ROUND(L21/12,2)</f>
        <v>2009.37</v>
      </c>
      <c r="N21" s="28" t="n">
        <f aca="false">ROUND(L21/13,2)</f>
        <v>1854.8</v>
      </c>
      <c r="O21" s="28" t="n">
        <f aca="false">ROUND(L21/14,2)</f>
        <v>1722.31</v>
      </c>
      <c r="P21" s="29" t="n">
        <f aca="false">1-L21/A21</f>
        <v>0.246488125</v>
      </c>
      <c r="Q21" s="28" t="n">
        <f aca="false">ROUND(A21*Parametri!$C$60,2)</f>
        <v>9600</v>
      </c>
      <c r="R21" s="28" t="n">
        <f aca="false">ROUND(A21/Parametri!$C$62,2)</f>
        <v>2370.37</v>
      </c>
      <c r="S21" s="28" t="n">
        <f aca="false">ROUND(A21*Parametri!$C$61,2)</f>
        <v>160</v>
      </c>
      <c r="T21" s="25" t="n">
        <f aca="false">ROUND(A21+Q21+R21+S21,2)</f>
        <v>44130.37</v>
      </c>
      <c r="U21" s="29" t="n">
        <f aca="false">1-L21/T21</f>
        <v>0.453610291506733</v>
      </c>
    </row>
    <row r="22" customFormat="false" ht="15" hidden="false" customHeight="false" outlineLevel="0" collapsed="false">
      <c r="A22" s="23" t="n">
        <v>33000</v>
      </c>
      <c r="B22" s="24" t="n">
        <f aca="false">ROUND(MIN(A22,Parametri!$C$14)*Parametri!$C$11+MAX(0,MIN(A22,Parametri!$C$14)-Parametri!$C$13)*Parametri!$C$12,2)</f>
        <v>3032.7</v>
      </c>
      <c r="C22" s="24" t="n">
        <f aca="false">ROUND(A22-B22,2)</f>
        <v>29967.3</v>
      </c>
      <c r="D22" s="24" t="n">
        <f aca="false">ROUND(IF(C22&lt;=Parametri!$C$5,C22*Parametri!$C$4,IF(C22&lt;=Parametri!$C$7,Parametri!$C$5*Parametri!$C$4+(C22-Parametri!$C$5)*Parametri!$C$6,Parametri!$C$5*Parametri!$C$4+(Parametri!$C$7-Parametri!$C$5)*Parametri!$C$6+(C22-Parametri!$C$7)*Parametri!$C$8)),2)</f>
        <v>7089.21</v>
      </c>
      <c r="E22" s="24" t="n">
        <f aca="false">ROUND(IF(C22&lt;=Parametri!$C$36,Parametri!$C$17,IF(C22&lt;=Parametri!$C$5,Parametri!$C$18+Parametri!$C$19*(Parametri!$C$5-C22)/Parametri!$C$20,IF(C22&lt;=Parametri!$C$7,Parametri!$C$18*(Parametri!$C$7-C22)/Parametri!$C$21,0)))+IF(AND(C22&gt;Parametri!$C$23,C22&lt;=Parametri!$C$24),Parametri!$C$22,0),2)</f>
        <v>1804.2</v>
      </c>
      <c r="F22" s="24" t="n">
        <f aca="false">ROUND(IF(C22&lt;=Parametri!$C$28,0,IF(C22&lt;=Parametri!$C$29,Parametri!$C$27,IF(C22&lt;Parametri!$C$30,Parametri!$C$27*(Parametri!$C$30-C22)/(Parametri!$C$30-Parametri!$C$29),0)))-IF(C22&gt;Parametri!$C$32,Parametri!$C$31,0),2)</f>
        <v>1000</v>
      </c>
      <c r="G22" s="24" t="n">
        <f aca="false">ROUND(MAX(0,D22-E22-F22),2)</f>
        <v>4285.01</v>
      </c>
      <c r="H22" s="24" t="n">
        <f aca="false">ROUND(IF(G22&lt;=0,0,IF(IF(C22&lt;=Parametri!$C$51,C22*Parametri!$C$47,IF(C22&lt;=Parametri!$C$52,C22*Parametri!$C$48,IF(C22&lt;=Parametri!$C$53,C22*Parametri!$C$49,C22*Parametri!$C$50)))&lt;=Parametri!$C$54,0,IF(C22&lt;=Parametri!$C$51,C22*Parametri!$C$47,IF(C22&lt;=Parametri!$C$52,C22*Parametri!$C$48,IF(C22&lt;=Parametri!$C$53,C22*Parametri!$C$49,C22*Parametri!$C$50))))),2)</f>
        <v>833.09</v>
      </c>
      <c r="I22" s="24" t="n">
        <f aca="false">ROUND(IF(G22&lt;=0,0,C22*Parametri!$C$57),2)</f>
        <v>239.74</v>
      </c>
      <c r="J22" s="24" t="n">
        <f aca="false">ROUND(IF(AND(C22&lt;=Parametri!$C$36,D22&gt;(Parametri!$C$17-Parametri!$C$37)),Parametri!$C$35,0),2)</f>
        <v>0</v>
      </c>
      <c r="K22" s="24" t="n">
        <f aca="false">ROUND(IF(C22&lt;=Parametri!$C$41,C22*Parametri!$C$38,IF(C22&lt;=Parametri!$C$42,C22*Parametri!$C$39,IF(C22&lt;=Parametri!$C$43,C22*Parametri!$C$40,0))),2)</f>
        <v>0</v>
      </c>
      <c r="L22" s="25" t="n">
        <f aca="false">ROUND(A22-B22-G22-H22-I22+J22+K22,2)</f>
        <v>24609.46</v>
      </c>
      <c r="M22" s="24" t="n">
        <f aca="false">ROUND(L22/12,2)</f>
        <v>2050.79</v>
      </c>
      <c r="N22" s="24" t="n">
        <f aca="false">ROUND(L22/13,2)</f>
        <v>1893.04</v>
      </c>
      <c r="O22" s="24" t="n">
        <f aca="false">ROUND(L22/14,2)</f>
        <v>1757.82</v>
      </c>
      <c r="P22" s="26" t="n">
        <f aca="false">1-L22/A22</f>
        <v>0.254258787878788</v>
      </c>
      <c r="Q22" s="24" t="n">
        <f aca="false">ROUND(A22*Parametri!$C$60,2)</f>
        <v>9900</v>
      </c>
      <c r="R22" s="24" t="n">
        <f aca="false">ROUND(A22/Parametri!$C$62,2)</f>
        <v>2444.44</v>
      </c>
      <c r="S22" s="24" t="n">
        <f aca="false">ROUND(A22*Parametri!$C$61,2)</f>
        <v>165</v>
      </c>
      <c r="T22" s="25" t="n">
        <f aca="false">ROUND(A22+Q22+R22+S22,2)</f>
        <v>45509.44</v>
      </c>
      <c r="U22" s="26" t="n">
        <f aca="false">1-L22/T22</f>
        <v>0.459244939071982</v>
      </c>
    </row>
    <row r="23" customFormat="false" ht="15" hidden="false" customHeight="false" outlineLevel="0" collapsed="false">
      <c r="A23" s="27" t="n">
        <v>34000</v>
      </c>
      <c r="B23" s="28" t="n">
        <f aca="false">ROUND(MIN(A23,Parametri!$C$14)*Parametri!$C$11+MAX(0,MIN(A23,Parametri!$C$14)-Parametri!$C$13)*Parametri!$C$12,2)</f>
        <v>3124.6</v>
      </c>
      <c r="C23" s="28" t="n">
        <f aca="false">ROUND(A23-B23,2)</f>
        <v>30875.4</v>
      </c>
      <c r="D23" s="28" t="n">
        <f aca="false">ROUND(IF(C23&lt;=Parametri!$C$5,C23*Parametri!$C$4,IF(C23&lt;=Parametri!$C$7,Parametri!$C$5*Parametri!$C$4+(C23-Parametri!$C$5)*Parametri!$C$6,Parametri!$C$5*Parametri!$C$4+(Parametri!$C$7-Parametri!$C$5)*Parametri!$C$6+(C23-Parametri!$C$7)*Parametri!$C$8)),2)</f>
        <v>7388.88</v>
      </c>
      <c r="E23" s="28" t="n">
        <f aca="false">ROUND(IF(C23&lt;=Parametri!$C$36,Parametri!$C$17,IF(C23&lt;=Parametri!$C$5,Parametri!$C$18+Parametri!$C$19*(Parametri!$C$5-C23)/Parametri!$C$20,IF(C23&lt;=Parametri!$C$7,Parametri!$C$18*(Parametri!$C$7-C23)/Parametri!$C$21,0)))+IF(AND(C23&gt;Parametri!$C$23,C23&lt;=Parametri!$C$24),Parametri!$C$22,0),2)</f>
        <v>1725.36</v>
      </c>
      <c r="F23" s="28" t="n">
        <f aca="false">ROUND(IF(C23&lt;=Parametri!$C$28,0,IF(C23&lt;=Parametri!$C$29,Parametri!$C$27,IF(C23&lt;Parametri!$C$30,Parametri!$C$27*(Parametri!$C$30-C23)/(Parametri!$C$30-Parametri!$C$29),0)))-IF(C23&gt;Parametri!$C$32,Parametri!$C$31,0),2)</f>
        <v>1000</v>
      </c>
      <c r="G23" s="28" t="n">
        <f aca="false">ROUND(MAX(0,D23-E23-F23),2)</f>
        <v>4663.52</v>
      </c>
      <c r="H23" s="28" t="n">
        <f aca="false">ROUND(IF(G23&lt;=0,0,IF(IF(C23&lt;=Parametri!$C$51,C23*Parametri!$C$47,IF(C23&lt;=Parametri!$C$52,C23*Parametri!$C$48,IF(C23&lt;=Parametri!$C$53,C23*Parametri!$C$49,C23*Parametri!$C$50)))&lt;=Parametri!$C$54,0,IF(C23&lt;=Parametri!$C$51,C23*Parametri!$C$47,IF(C23&lt;=Parametri!$C$52,C23*Parametri!$C$48,IF(C23&lt;=Parametri!$C$53,C23*Parametri!$C$49,C23*Parametri!$C$50))))),2)</f>
        <v>858.34</v>
      </c>
      <c r="I23" s="28" t="n">
        <f aca="false">ROUND(IF(G23&lt;=0,0,C23*Parametri!$C$57),2)</f>
        <v>247</v>
      </c>
      <c r="J23" s="28" t="n">
        <f aca="false">ROUND(IF(AND(C23&lt;=Parametri!$C$36,D23&gt;(Parametri!$C$17-Parametri!$C$37)),Parametri!$C$35,0),2)</f>
        <v>0</v>
      </c>
      <c r="K23" s="28" t="n">
        <f aca="false">ROUND(IF(C23&lt;=Parametri!$C$41,C23*Parametri!$C$38,IF(C23&lt;=Parametri!$C$42,C23*Parametri!$C$39,IF(C23&lt;=Parametri!$C$43,C23*Parametri!$C$40,0))),2)</f>
        <v>0</v>
      </c>
      <c r="L23" s="25" t="n">
        <f aca="false">ROUND(A23-B23-G23-H23-I23+J23+K23,2)</f>
        <v>25106.54</v>
      </c>
      <c r="M23" s="28" t="n">
        <f aca="false">ROUND(L23/12,2)</f>
        <v>2092.21</v>
      </c>
      <c r="N23" s="28" t="n">
        <f aca="false">ROUND(L23/13,2)</f>
        <v>1931.27</v>
      </c>
      <c r="O23" s="28" t="n">
        <f aca="false">ROUND(L23/14,2)</f>
        <v>1793.32</v>
      </c>
      <c r="P23" s="29" t="n">
        <f aca="false">1-L23/A23</f>
        <v>0.261572352941176</v>
      </c>
      <c r="Q23" s="28" t="n">
        <f aca="false">ROUND(A23*Parametri!$C$60,2)</f>
        <v>10200</v>
      </c>
      <c r="R23" s="28" t="n">
        <f aca="false">ROUND(A23/Parametri!$C$62,2)</f>
        <v>2518.52</v>
      </c>
      <c r="S23" s="28" t="n">
        <f aca="false">ROUND(A23*Parametri!$C$61,2)</f>
        <v>170</v>
      </c>
      <c r="T23" s="25" t="n">
        <f aca="false">ROUND(A23+Q23+R23+S23,2)</f>
        <v>46888.52</v>
      </c>
      <c r="U23" s="29" t="n">
        <f aca="false">1-L23/T23</f>
        <v>0.4645482518962</v>
      </c>
    </row>
    <row r="24" customFormat="false" ht="15" hidden="false" customHeight="false" outlineLevel="0" collapsed="false">
      <c r="A24" s="23" t="n">
        <v>35000</v>
      </c>
      <c r="B24" s="24" t="n">
        <f aca="false">ROUND(MIN(A24,Parametri!$C$14)*Parametri!$C$11+MAX(0,MIN(A24,Parametri!$C$14)-Parametri!$C$13)*Parametri!$C$12,2)</f>
        <v>3216.5</v>
      </c>
      <c r="C24" s="24" t="n">
        <f aca="false">ROUND(A24-B24,2)</f>
        <v>31783.5</v>
      </c>
      <c r="D24" s="24" t="n">
        <f aca="false">ROUND(IF(C24&lt;=Parametri!$C$5,C24*Parametri!$C$4,IF(C24&lt;=Parametri!$C$7,Parametri!$C$5*Parametri!$C$4+(C24-Parametri!$C$5)*Parametri!$C$6,Parametri!$C$5*Parametri!$C$4+(Parametri!$C$7-Parametri!$C$5)*Parametri!$C$6+(C24-Parametri!$C$7)*Parametri!$C$8)),2)</f>
        <v>7688.56</v>
      </c>
      <c r="E24" s="24" t="n">
        <f aca="false">ROUND(IF(C24&lt;=Parametri!$C$36,Parametri!$C$17,IF(C24&lt;=Parametri!$C$5,Parametri!$C$18+Parametri!$C$19*(Parametri!$C$5-C24)/Parametri!$C$20,IF(C24&lt;=Parametri!$C$7,Parametri!$C$18*(Parametri!$C$7-C24)/Parametri!$C$21,0)))+IF(AND(C24&gt;Parametri!$C$23,C24&lt;=Parametri!$C$24),Parametri!$C$22,0),2)</f>
        <v>1646.52</v>
      </c>
      <c r="F24" s="24" t="n">
        <f aca="false">ROUND(IF(C24&lt;=Parametri!$C$28,0,IF(C24&lt;=Parametri!$C$29,Parametri!$C$27,IF(C24&lt;Parametri!$C$30,Parametri!$C$27*(Parametri!$C$30-C24)/(Parametri!$C$30-Parametri!$C$29),0)))-IF(C24&gt;Parametri!$C$32,Parametri!$C$31,0),2)</f>
        <v>1000</v>
      </c>
      <c r="G24" s="24" t="n">
        <f aca="false">ROUND(MAX(0,D24-E24-F24),2)</f>
        <v>5042.04</v>
      </c>
      <c r="H24" s="24" t="n">
        <f aca="false">ROUND(IF(G24&lt;=0,0,IF(IF(C24&lt;=Parametri!$C$51,C24*Parametri!$C$47,IF(C24&lt;=Parametri!$C$52,C24*Parametri!$C$48,IF(C24&lt;=Parametri!$C$53,C24*Parametri!$C$49,C24*Parametri!$C$50)))&lt;=Parametri!$C$54,0,IF(C24&lt;=Parametri!$C$51,C24*Parametri!$C$47,IF(C24&lt;=Parametri!$C$52,C24*Parametri!$C$48,IF(C24&lt;=Parametri!$C$53,C24*Parametri!$C$49,C24*Parametri!$C$50))))),2)</f>
        <v>883.58</v>
      </c>
      <c r="I24" s="24" t="n">
        <f aca="false">ROUND(IF(G24&lt;=0,0,C24*Parametri!$C$57),2)</f>
        <v>254.27</v>
      </c>
      <c r="J24" s="24" t="n">
        <f aca="false">ROUND(IF(AND(C24&lt;=Parametri!$C$36,D24&gt;(Parametri!$C$17-Parametri!$C$37)),Parametri!$C$35,0),2)</f>
        <v>0</v>
      </c>
      <c r="K24" s="24" t="n">
        <f aca="false">ROUND(IF(C24&lt;=Parametri!$C$41,C24*Parametri!$C$38,IF(C24&lt;=Parametri!$C$42,C24*Parametri!$C$39,IF(C24&lt;=Parametri!$C$43,C24*Parametri!$C$40,0))),2)</f>
        <v>0</v>
      </c>
      <c r="L24" s="25" t="n">
        <f aca="false">ROUND(A24-B24-G24-H24-I24+J24+K24,2)</f>
        <v>25603.61</v>
      </c>
      <c r="M24" s="24" t="n">
        <f aca="false">ROUND(L24/12,2)</f>
        <v>2133.63</v>
      </c>
      <c r="N24" s="24" t="n">
        <f aca="false">ROUND(L24/13,2)</f>
        <v>1969.51</v>
      </c>
      <c r="O24" s="24" t="n">
        <f aca="false">ROUND(L24/14,2)</f>
        <v>1828.83</v>
      </c>
      <c r="P24" s="26" t="n">
        <f aca="false">1-L24/A24</f>
        <v>0.268468285714286</v>
      </c>
      <c r="Q24" s="24" t="n">
        <f aca="false">ROUND(A24*Parametri!$C$60,2)</f>
        <v>10500</v>
      </c>
      <c r="R24" s="24" t="n">
        <f aca="false">ROUND(A24/Parametri!$C$62,2)</f>
        <v>2592.59</v>
      </c>
      <c r="S24" s="24" t="n">
        <f aca="false">ROUND(A24*Parametri!$C$61,2)</f>
        <v>175</v>
      </c>
      <c r="T24" s="25" t="n">
        <f aca="false">ROUND(A24+Q24+R24+S24,2)</f>
        <v>48267.59</v>
      </c>
      <c r="U24" s="26" t="n">
        <f aca="false">1-L24/T24</f>
        <v>0.469548614297917</v>
      </c>
    </row>
    <row r="25" customFormat="false" ht="15" hidden="false" customHeight="false" outlineLevel="0" collapsed="false">
      <c r="A25" s="27" t="n">
        <v>36000</v>
      </c>
      <c r="B25" s="28" t="n">
        <f aca="false">ROUND(MIN(A25,Parametri!$C$14)*Parametri!$C$11+MAX(0,MIN(A25,Parametri!$C$14)-Parametri!$C$13)*Parametri!$C$12,2)</f>
        <v>3308.4</v>
      </c>
      <c r="C25" s="28" t="n">
        <f aca="false">ROUND(A25-B25,2)</f>
        <v>32691.6</v>
      </c>
      <c r="D25" s="28" t="n">
        <f aca="false">ROUND(IF(C25&lt;=Parametri!$C$5,C25*Parametri!$C$4,IF(C25&lt;=Parametri!$C$7,Parametri!$C$5*Parametri!$C$4+(C25-Parametri!$C$5)*Parametri!$C$6,Parametri!$C$5*Parametri!$C$4+(Parametri!$C$7-Parametri!$C$5)*Parametri!$C$6+(C25-Parametri!$C$7)*Parametri!$C$8)),2)</f>
        <v>7988.23</v>
      </c>
      <c r="E25" s="28" t="n">
        <f aca="false">ROUND(IF(C25&lt;=Parametri!$C$36,Parametri!$C$17,IF(C25&lt;=Parametri!$C$5,Parametri!$C$18+Parametri!$C$19*(Parametri!$C$5-C25)/Parametri!$C$20,IF(C25&lt;=Parametri!$C$7,Parametri!$C$18*(Parametri!$C$7-C25)/Parametri!$C$21,0)))+IF(AND(C25&gt;Parametri!$C$23,C25&lt;=Parametri!$C$24),Parametri!$C$22,0),2)</f>
        <v>1567.68</v>
      </c>
      <c r="F25" s="28" t="n">
        <f aca="false">ROUND(IF(C25&lt;=Parametri!$C$28,0,IF(C25&lt;=Parametri!$C$29,Parametri!$C$27,IF(C25&lt;Parametri!$C$30,Parametri!$C$27*(Parametri!$C$30-C25)/(Parametri!$C$30-Parametri!$C$29),0)))-IF(C25&gt;Parametri!$C$32,Parametri!$C$31,0),2)</f>
        <v>913.55</v>
      </c>
      <c r="G25" s="28" t="n">
        <f aca="false">ROUND(MAX(0,D25-E25-F25),2)</f>
        <v>5507</v>
      </c>
      <c r="H25" s="28" t="n">
        <f aca="false">ROUND(IF(G25&lt;=0,0,IF(IF(C25&lt;=Parametri!$C$51,C25*Parametri!$C$47,IF(C25&lt;=Parametri!$C$52,C25*Parametri!$C$48,IF(C25&lt;=Parametri!$C$53,C25*Parametri!$C$49,C25*Parametri!$C$50)))&lt;=Parametri!$C$54,0,IF(C25&lt;=Parametri!$C$51,C25*Parametri!$C$47,IF(C25&lt;=Parametri!$C$52,C25*Parametri!$C$48,IF(C25&lt;=Parametri!$C$53,C25*Parametri!$C$49,C25*Parametri!$C$50))))),2)</f>
        <v>908.83</v>
      </c>
      <c r="I25" s="28" t="n">
        <f aca="false">ROUND(IF(G25&lt;=0,0,C25*Parametri!$C$57),2)</f>
        <v>261.53</v>
      </c>
      <c r="J25" s="28" t="n">
        <f aca="false">ROUND(IF(AND(C25&lt;=Parametri!$C$36,D25&gt;(Parametri!$C$17-Parametri!$C$37)),Parametri!$C$35,0),2)</f>
        <v>0</v>
      </c>
      <c r="K25" s="28" t="n">
        <f aca="false">ROUND(IF(C25&lt;=Parametri!$C$41,C25*Parametri!$C$38,IF(C25&lt;=Parametri!$C$42,C25*Parametri!$C$39,IF(C25&lt;=Parametri!$C$43,C25*Parametri!$C$40,0))),2)</f>
        <v>0</v>
      </c>
      <c r="L25" s="25" t="n">
        <f aca="false">ROUND(A25-B25-G25-H25-I25+J25+K25,2)</f>
        <v>26014.24</v>
      </c>
      <c r="M25" s="28" t="n">
        <f aca="false">ROUND(L25/12,2)</f>
        <v>2167.85</v>
      </c>
      <c r="N25" s="28" t="n">
        <f aca="false">ROUND(L25/13,2)</f>
        <v>2001.1</v>
      </c>
      <c r="O25" s="28" t="n">
        <f aca="false">ROUND(L25/14,2)</f>
        <v>1858.16</v>
      </c>
      <c r="P25" s="29" t="n">
        <f aca="false">1-L25/A25</f>
        <v>0.277382222222222</v>
      </c>
      <c r="Q25" s="28" t="n">
        <f aca="false">ROUND(A25*Parametri!$C$60,2)</f>
        <v>10800</v>
      </c>
      <c r="R25" s="28" t="n">
        <f aca="false">ROUND(A25/Parametri!$C$62,2)</f>
        <v>2666.67</v>
      </c>
      <c r="S25" s="28" t="n">
        <f aca="false">ROUND(A25*Parametri!$C$61,2)</f>
        <v>180</v>
      </c>
      <c r="T25" s="25" t="n">
        <f aca="false">ROUND(A25+Q25+R25+S25,2)</f>
        <v>49646.67</v>
      </c>
      <c r="U25" s="29" t="n">
        <f aca="false">1-L25/T25</f>
        <v>0.476012389149161</v>
      </c>
    </row>
    <row r="26" customFormat="false" ht="15" hidden="false" customHeight="false" outlineLevel="0" collapsed="false">
      <c r="A26" s="23" t="n">
        <v>37000</v>
      </c>
      <c r="B26" s="24" t="n">
        <f aca="false">ROUND(MIN(A26,Parametri!$C$14)*Parametri!$C$11+MAX(0,MIN(A26,Parametri!$C$14)-Parametri!$C$13)*Parametri!$C$12,2)</f>
        <v>3400.3</v>
      </c>
      <c r="C26" s="24" t="n">
        <f aca="false">ROUND(A26-B26,2)</f>
        <v>33599.7</v>
      </c>
      <c r="D26" s="24" t="n">
        <f aca="false">ROUND(IF(C26&lt;=Parametri!$C$5,C26*Parametri!$C$4,IF(C26&lt;=Parametri!$C$7,Parametri!$C$5*Parametri!$C$4+(C26-Parametri!$C$5)*Parametri!$C$6,Parametri!$C$5*Parametri!$C$4+(Parametri!$C$7-Parametri!$C$5)*Parametri!$C$6+(C26-Parametri!$C$7)*Parametri!$C$8)),2)</f>
        <v>8287.9</v>
      </c>
      <c r="E26" s="24" t="n">
        <f aca="false">ROUND(IF(C26&lt;=Parametri!$C$36,Parametri!$C$17,IF(C26&lt;=Parametri!$C$5,Parametri!$C$18+Parametri!$C$19*(Parametri!$C$5-C26)/Parametri!$C$20,IF(C26&lt;=Parametri!$C$7,Parametri!$C$18*(Parametri!$C$7-C26)/Parametri!$C$21,0)))+IF(AND(C26&gt;Parametri!$C$23,C26&lt;=Parametri!$C$24),Parametri!$C$22,0),2)</f>
        <v>1488.84</v>
      </c>
      <c r="F26" s="24" t="n">
        <f aca="false">ROUND(IF(C26&lt;=Parametri!$C$28,0,IF(C26&lt;=Parametri!$C$29,Parametri!$C$27,IF(C26&lt;Parametri!$C$30,Parametri!$C$27*(Parametri!$C$30-C26)/(Parametri!$C$30-Parametri!$C$29),0)))-IF(C26&gt;Parametri!$C$32,Parametri!$C$31,0),2)</f>
        <v>800.04</v>
      </c>
      <c r="G26" s="24" t="n">
        <f aca="false">ROUND(MAX(0,D26-E26-F26),2)</f>
        <v>5999.02</v>
      </c>
      <c r="H26" s="24" t="n">
        <f aca="false">ROUND(IF(G26&lt;=0,0,IF(IF(C26&lt;=Parametri!$C$51,C26*Parametri!$C$47,IF(C26&lt;=Parametri!$C$52,C26*Parametri!$C$48,IF(C26&lt;=Parametri!$C$53,C26*Parametri!$C$49,C26*Parametri!$C$50)))&lt;=Parametri!$C$54,0,IF(C26&lt;=Parametri!$C$51,C26*Parametri!$C$47,IF(C26&lt;=Parametri!$C$52,C26*Parametri!$C$48,IF(C26&lt;=Parametri!$C$53,C26*Parametri!$C$49,C26*Parametri!$C$50))))),2)</f>
        <v>934.07</v>
      </c>
      <c r="I26" s="24" t="n">
        <f aca="false">ROUND(IF(G26&lt;=0,0,C26*Parametri!$C$57),2)</f>
        <v>268.8</v>
      </c>
      <c r="J26" s="24" t="n">
        <f aca="false">ROUND(IF(AND(C26&lt;=Parametri!$C$36,D26&gt;(Parametri!$C$17-Parametri!$C$37)),Parametri!$C$35,0),2)</f>
        <v>0</v>
      </c>
      <c r="K26" s="24" t="n">
        <f aca="false">ROUND(IF(C26&lt;=Parametri!$C$41,C26*Parametri!$C$38,IF(C26&lt;=Parametri!$C$42,C26*Parametri!$C$39,IF(C26&lt;=Parametri!$C$43,C26*Parametri!$C$40,0))),2)</f>
        <v>0</v>
      </c>
      <c r="L26" s="25" t="n">
        <f aca="false">ROUND(A26-B26-G26-H26-I26+J26+K26,2)</f>
        <v>26397.81</v>
      </c>
      <c r="M26" s="24" t="n">
        <f aca="false">ROUND(L26/12,2)</f>
        <v>2199.82</v>
      </c>
      <c r="N26" s="24" t="n">
        <f aca="false">ROUND(L26/13,2)</f>
        <v>2030.6</v>
      </c>
      <c r="O26" s="24" t="n">
        <f aca="false">ROUND(L26/14,2)</f>
        <v>1885.56</v>
      </c>
      <c r="P26" s="26" t="n">
        <f aca="false">1-L26/A26</f>
        <v>0.286545675675676</v>
      </c>
      <c r="Q26" s="24" t="n">
        <f aca="false">ROUND(A26*Parametri!$C$60,2)</f>
        <v>11100</v>
      </c>
      <c r="R26" s="24" t="n">
        <f aca="false">ROUND(A26/Parametri!$C$62,2)</f>
        <v>2740.74</v>
      </c>
      <c r="S26" s="24" t="n">
        <f aca="false">ROUND(A26*Parametri!$C$61,2)</f>
        <v>185</v>
      </c>
      <c r="T26" s="25" t="n">
        <f aca="false">ROUND(A26+Q26+R26+S26,2)</f>
        <v>51025.74</v>
      </c>
      <c r="U26" s="26" t="n">
        <f aca="false">1-L26/T26</f>
        <v>0.482656988414083</v>
      </c>
    </row>
    <row r="27" customFormat="false" ht="15" hidden="false" customHeight="false" outlineLevel="0" collapsed="false">
      <c r="A27" s="27" t="n">
        <v>38000</v>
      </c>
      <c r="B27" s="28" t="n">
        <f aca="false">ROUND(MIN(A27,Parametri!$C$14)*Parametri!$C$11+MAX(0,MIN(A27,Parametri!$C$14)-Parametri!$C$13)*Parametri!$C$12,2)</f>
        <v>3492.2</v>
      </c>
      <c r="C27" s="28" t="n">
        <f aca="false">ROUND(A27-B27,2)</f>
        <v>34507.8</v>
      </c>
      <c r="D27" s="28" t="n">
        <f aca="false">ROUND(IF(C27&lt;=Parametri!$C$5,C27*Parametri!$C$4,IF(C27&lt;=Parametri!$C$7,Parametri!$C$5*Parametri!$C$4+(C27-Parametri!$C$5)*Parametri!$C$6,Parametri!$C$5*Parametri!$C$4+(Parametri!$C$7-Parametri!$C$5)*Parametri!$C$6+(C27-Parametri!$C$7)*Parametri!$C$8)),2)</f>
        <v>8587.57</v>
      </c>
      <c r="E27" s="28" t="n">
        <f aca="false">ROUND(IF(C27&lt;=Parametri!$C$36,Parametri!$C$17,IF(C27&lt;=Parametri!$C$5,Parametri!$C$18+Parametri!$C$19*(Parametri!$C$5-C27)/Parametri!$C$20,IF(C27&lt;=Parametri!$C$7,Parametri!$C$18*(Parametri!$C$7-C27)/Parametri!$C$21,0)))+IF(AND(C27&gt;Parametri!$C$23,C27&lt;=Parametri!$C$24),Parametri!$C$22,0),2)</f>
        <v>1410</v>
      </c>
      <c r="F27" s="28" t="n">
        <f aca="false">ROUND(IF(C27&lt;=Parametri!$C$28,0,IF(C27&lt;=Parametri!$C$29,Parametri!$C$27,IF(C27&lt;Parametri!$C$30,Parametri!$C$27*(Parametri!$C$30-C27)/(Parametri!$C$30-Parametri!$C$29),0)))-IF(C27&gt;Parametri!$C$32,Parametri!$C$31,0),2)</f>
        <v>686.53</v>
      </c>
      <c r="G27" s="28" t="n">
        <f aca="false">ROUND(MAX(0,D27-E27-F27),2)</f>
        <v>6491.04</v>
      </c>
      <c r="H27" s="28" t="n">
        <f aca="false">ROUND(IF(G27&lt;=0,0,IF(IF(C27&lt;=Parametri!$C$51,C27*Parametri!$C$47,IF(C27&lt;=Parametri!$C$52,C27*Parametri!$C$48,IF(C27&lt;=Parametri!$C$53,C27*Parametri!$C$49,C27*Parametri!$C$50)))&lt;=Parametri!$C$54,0,IF(C27&lt;=Parametri!$C$51,C27*Parametri!$C$47,IF(C27&lt;=Parametri!$C$52,C27*Parametri!$C$48,IF(C27&lt;=Parametri!$C$53,C27*Parametri!$C$49,C27*Parametri!$C$50))))),2)</f>
        <v>959.32</v>
      </c>
      <c r="I27" s="28" t="n">
        <f aca="false">ROUND(IF(G27&lt;=0,0,C27*Parametri!$C$57),2)</f>
        <v>276.06</v>
      </c>
      <c r="J27" s="28" t="n">
        <f aca="false">ROUND(IF(AND(C27&lt;=Parametri!$C$36,D27&gt;(Parametri!$C$17-Parametri!$C$37)),Parametri!$C$35,0),2)</f>
        <v>0</v>
      </c>
      <c r="K27" s="28" t="n">
        <f aca="false">ROUND(IF(C27&lt;=Parametri!$C$41,C27*Parametri!$C$38,IF(C27&lt;=Parametri!$C$42,C27*Parametri!$C$39,IF(C27&lt;=Parametri!$C$43,C27*Parametri!$C$40,0))),2)</f>
        <v>0</v>
      </c>
      <c r="L27" s="25" t="n">
        <f aca="false">ROUND(A27-B27-G27-H27-I27+J27+K27,2)</f>
        <v>26781.38</v>
      </c>
      <c r="M27" s="28" t="n">
        <f aca="false">ROUND(L27/12,2)</f>
        <v>2231.78</v>
      </c>
      <c r="N27" s="28" t="n">
        <f aca="false">ROUND(L27/13,2)</f>
        <v>2060.11</v>
      </c>
      <c r="O27" s="28" t="n">
        <f aca="false">ROUND(L27/14,2)</f>
        <v>1912.96</v>
      </c>
      <c r="P27" s="29" t="n">
        <f aca="false">1-L27/A27</f>
        <v>0.295226842105263</v>
      </c>
      <c r="Q27" s="28" t="n">
        <f aca="false">ROUND(A27*Parametri!$C$60,2)</f>
        <v>11400</v>
      </c>
      <c r="R27" s="28" t="n">
        <f aca="false">ROUND(A27/Parametri!$C$62,2)</f>
        <v>2814.81</v>
      </c>
      <c r="S27" s="28" t="n">
        <f aca="false">ROUND(A27*Parametri!$C$61,2)</f>
        <v>190</v>
      </c>
      <c r="T27" s="25" t="n">
        <f aca="false">ROUND(A27+Q27+R27+S27,2)</f>
        <v>52404.81</v>
      </c>
      <c r="U27" s="29" t="n">
        <f aca="false">1-L27/T27</f>
        <v>0.488951872929222</v>
      </c>
    </row>
    <row r="28" customFormat="false" ht="15" hidden="false" customHeight="false" outlineLevel="0" collapsed="false">
      <c r="A28" s="23" t="n">
        <v>39000</v>
      </c>
      <c r="B28" s="24" t="n">
        <f aca="false">ROUND(MIN(A28,Parametri!$C$14)*Parametri!$C$11+MAX(0,MIN(A28,Parametri!$C$14)-Parametri!$C$13)*Parametri!$C$12,2)</f>
        <v>3584.1</v>
      </c>
      <c r="C28" s="24" t="n">
        <f aca="false">ROUND(A28-B28,2)</f>
        <v>35415.9</v>
      </c>
      <c r="D28" s="24" t="n">
        <f aca="false">ROUND(IF(C28&lt;=Parametri!$C$5,C28*Parametri!$C$4,IF(C28&lt;=Parametri!$C$7,Parametri!$C$5*Parametri!$C$4+(C28-Parametri!$C$5)*Parametri!$C$6,Parametri!$C$5*Parametri!$C$4+(Parametri!$C$7-Parametri!$C$5)*Parametri!$C$6+(C28-Parametri!$C$7)*Parametri!$C$8)),2)</f>
        <v>8887.25</v>
      </c>
      <c r="E28" s="24" t="n">
        <f aca="false">ROUND(IF(C28&lt;=Parametri!$C$36,Parametri!$C$17,IF(C28&lt;=Parametri!$C$5,Parametri!$C$18+Parametri!$C$19*(Parametri!$C$5-C28)/Parametri!$C$20,IF(C28&lt;=Parametri!$C$7,Parametri!$C$18*(Parametri!$C$7-C28)/Parametri!$C$21,0)))+IF(AND(C28&gt;Parametri!$C$23,C28&lt;=Parametri!$C$24),Parametri!$C$22,0),2)</f>
        <v>1266.17</v>
      </c>
      <c r="F28" s="24" t="n">
        <f aca="false">ROUND(IF(C28&lt;=Parametri!$C$28,0,IF(C28&lt;=Parametri!$C$29,Parametri!$C$27,IF(C28&lt;Parametri!$C$30,Parametri!$C$27*(Parametri!$C$30-C28)/(Parametri!$C$30-Parametri!$C$29),0)))-IF(C28&gt;Parametri!$C$32,Parametri!$C$31,0),2)</f>
        <v>573.01</v>
      </c>
      <c r="G28" s="24" t="n">
        <f aca="false">ROUND(MAX(0,D28-E28-F28),2)</f>
        <v>7048.07</v>
      </c>
      <c r="H28" s="24" t="n">
        <f aca="false">ROUND(IF(G28&lt;=0,0,IF(IF(C28&lt;=Parametri!$C$51,C28*Parametri!$C$47,IF(C28&lt;=Parametri!$C$52,C28*Parametri!$C$48,IF(C28&lt;=Parametri!$C$53,C28*Parametri!$C$49,C28*Parametri!$C$50)))&lt;=Parametri!$C$54,0,IF(C28&lt;=Parametri!$C$51,C28*Parametri!$C$47,IF(C28&lt;=Parametri!$C$52,C28*Parametri!$C$48,IF(C28&lt;=Parametri!$C$53,C28*Parametri!$C$49,C28*Parametri!$C$50))))),2)</f>
        <v>984.56</v>
      </c>
      <c r="I28" s="24" t="n">
        <f aca="false">ROUND(IF(G28&lt;=0,0,C28*Parametri!$C$57),2)</f>
        <v>283.33</v>
      </c>
      <c r="J28" s="24" t="n">
        <f aca="false">ROUND(IF(AND(C28&lt;=Parametri!$C$36,D28&gt;(Parametri!$C$17-Parametri!$C$37)),Parametri!$C$35,0),2)</f>
        <v>0</v>
      </c>
      <c r="K28" s="24" t="n">
        <f aca="false">ROUND(IF(C28&lt;=Parametri!$C$41,C28*Parametri!$C$38,IF(C28&lt;=Parametri!$C$42,C28*Parametri!$C$39,IF(C28&lt;=Parametri!$C$43,C28*Parametri!$C$40,0))),2)</f>
        <v>0</v>
      </c>
      <c r="L28" s="25" t="n">
        <f aca="false">ROUND(A28-B28-G28-H28-I28+J28+K28,2)</f>
        <v>27099.94</v>
      </c>
      <c r="M28" s="24" t="n">
        <f aca="false">ROUND(L28/12,2)</f>
        <v>2258.33</v>
      </c>
      <c r="N28" s="24" t="n">
        <f aca="false">ROUND(L28/13,2)</f>
        <v>2084.61</v>
      </c>
      <c r="O28" s="24" t="n">
        <f aca="false">ROUND(L28/14,2)</f>
        <v>1935.71</v>
      </c>
      <c r="P28" s="26" t="n">
        <f aca="false">1-L28/A28</f>
        <v>0.305129743589744</v>
      </c>
      <c r="Q28" s="24" t="n">
        <f aca="false">ROUND(A28*Parametri!$C$60,2)</f>
        <v>11700</v>
      </c>
      <c r="R28" s="24" t="n">
        <f aca="false">ROUND(A28/Parametri!$C$62,2)</f>
        <v>2888.89</v>
      </c>
      <c r="S28" s="24" t="n">
        <f aca="false">ROUND(A28*Parametri!$C$61,2)</f>
        <v>195</v>
      </c>
      <c r="T28" s="25" t="n">
        <f aca="false">ROUND(A28+Q28+R28+S28,2)</f>
        <v>53783.89</v>
      </c>
      <c r="U28" s="26" t="n">
        <f aca="false">1-L28/T28</f>
        <v>0.496132763918713</v>
      </c>
    </row>
    <row r="29" customFormat="false" ht="15" hidden="false" customHeight="false" outlineLevel="0" collapsed="false">
      <c r="A29" s="27" t="n">
        <v>40000</v>
      </c>
      <c r="B29" s="28" t="n">
        <f aca="false">ROUND(MIN(A29,Parametri!$C$14)*Parametri!$C$11+MAX(0,MIN(A29,Parametri!$C$14)-Parametri!$C$13)*Parametri!$C$12,2)</f>
        <v>3676</v>
      </c>
      <c r="C29" s="28" t="n">
        <f aca="false">ROUND(A29-B29,2)</f>
        <v>36324</v>
      </c>
      <c r="D29" s="28" t="n">
        <f aca="false">ROUND(IF(C29&lt;=Parametri!$C$5,C29*Parametri!$C$4,IF(C29&lt;=Parametri!$C$7,Parametri!$C$5*Parametri!$C$4+(C29-Parametri!$C$5)*Parametri!$C$6,Parametri!$C$5*Parametri!$C$4+(Parametri!$C$7-Parametri!$C$5)*Parametri!$C$6+(C29-Parametri!$C$7)*Parametri!$C$8)),2)</f>
        <v>9186.92</v>
      </c>
      <c r="E29" s="28" t="n">
        <f aca="false">ROUND(IF(C29&lt;=Parametri!$C$36,Parametri!$C$17,IF(C29&lt;=Parametri!$C$5,Parametri!$C$18+Parametri!$C$19*(Parametri!$C$5-C29)/Parametri!$C$20,IF(C29&lt;=Parametri!$C$7,Parametri!$C$18*(Parametri!$C$7-C29)/Parametri!$C$21,0)))+IF(AND(C29&gt;Parametri!$C$23,C29&lt;=Parametri!$C$24),Parametri!$C$22,0),2)</f>
        <v>1187.33</v>
      </c>
      <c r="F29" s="28" t="n">
        <f aca="false">ROUND(IF(C29&lt;=Parametri!$C$28,0,IF(C29&lt;=Parametri!$C$29,Parametri!$C$27,IF(C29&lt;Parametri!$C$30,Parametri!$C$27*(Parametri!$C$30-C29)/(Parametri!$C$30-Parametri!$C$29),0)))-IF(C29&gt;Parametri!$C$32,Parametri!$C$31,0),2)</f>
        <v>459.5</v>
      </c>
      <c r="G29" s="28" t="n">
        <f aca="false">ROUND(MAX(0,D29-E29-F29),2)</f>
        <v>7540.09</v>
      </c>
      <c r="H29" s="28" t="n">
        <f aca="false">ROUND(IF(G29&lt;=0,0,IF(IF(C29&lt;=Parametri!$C$51,C29*Parametri!$C$47,IF(C29&lt;=Parametri!$C$52,C29*Parametri!$C$48,IF(C29&lt;=Parametri!$C$53,C29*Parametri!$C$49,C29*Parametri!$C$50)))&lt;=Parametri!$C$54,0,IF(C29&lt;=Parametri!$C$51,C29*Parametri!$C$47,IF(C29&lt;=Parametri!$C$52,C29*Parametri!$C$48,IF(C29&lt;=Parametri!$C$53,C29*Parametri!$C$49,C29*Parametri!$C$50))))),2)</f>
        <v>1009.81</v>
      </c>
      <c r="I29" s="28" t="n">
        <f aca="false">ROUND(IF(G29&lt;=0,0,C29*Parametri!$C$57),2)</f>
        <v>290.59</v>
      </c>
      <c r="J29" s="28" t="n">
        <f aca="false">ROUND(IF(AND(C29&lt;=Parametri!$C$36,D29&gt;(Parametri!$C$17-Parametri!$C$37)),Parametri!$C$35,0),2)</f>
        <v>0</v>
      </c>
      <c r="K29" s="28" t="n">
        <f aca="false">ROUND(IF(C29&lt;=Parametri!$C$41,C29*Parametri!$C$38,IF(C29&lt;=Parametri!$C$42,C29*Parametri!$C$39,IF(C29&lt;=Parametri!$C$43,C29*Parametri!$C$40,0))),2)</f>
        <v>0</v>
      </c>
      <c r="L29" s="25" t="n">
        <f aca="false">ROUND(A29-B29-G29-H29-I29+J29+K29,2)</f>
        <v>27483.51</v>
      </c>
      <c r="M29" s="28" t="n">
        <f aca="false">ROUND(L29/12,2)</f>
        <v>2290.29</v>
      </c>
      <c r="N29" s="28" t="n">
        <f aca="false">ROUND(L29/13,2)</f>
        <v>2114.12</v>
      </c>
      <c r="O29" s="28" t="n">
        <f aca="false">ROUND(L29/14,2)</f>
        <v>1963.11</v>
      </c>
      <c r="P29" s="29" t="n">
        <f aca="false">1-L29/A29</f>
        <v>0.31291225</v>
      </c>
      <c r="Q29" s="28" t="n">
        <f aca="false">ROUND(A29*Parametri!$C$60,2)</f>
        <v>12000</v>
      </c>
      <c r="R29" s="28" t="n">
        <f aca="false">ROUND(A29/Parametri!$C$62,2)</f>
        <v>2962.96</v>
      </c>
      <c r="S29" s="28" t="n">
        <f aca="false">ROUND(A29*Parametri!$C$61,2)</f>
        <v>200</v>
      </c>
      <c r="T29" s="25" t="n">
        <f aca="false">ROUND(A29+Q29+R29+S29,2)</f>
        <v>55162.96</v>
      </c>
      <c r="U29" s="29" t="n">
        <f aca="false">1-L29/T29</f>
        <v>0.501776010569411</v>
      </c>
    </row>
    <row r="30" customFormat="false" ht="15" hidden="false" customHeight="false" outlineLevel="0" collapsed="false">
      <c r="A30" s="23" t="n">
        <v>41000</v>
      </c>
      <c r="B30" s="24" t="n">
        <f aca="false">ROUND(MIN(A30,Parametri!$C$14)*Parametri!$C$11+MAX(0,MIN(A30,Parametri!$C$14)-Parametri!$C$13)*Parametri!$C$12,2)</f>
        <v>3767.9</v>
      </c>
      <c r="C30" s="24" t="n">
        <f aca="false">ROUND(A30-B30,2)</f>
        <v>37232.1</v>
      </c>
      <c r="D30" s="24" t="n">
        <f aca="false">ROUND(IF(C30&lt;=Parametri!$C$5,C30*Parametri!$C$4,IF(C30&lt;=Parametri!$C$7,Parametri!$C$5*Parametri!$C$4+(C30-Parametri!$C$5)*Parametri!$C$6,Parametri!$C$5*Parametri!$C$4+(Parametri!$C$7-Parametri!$C$5)*Parametri!$C$6+(C30-Parametri!$C$7)*Parametri!$C$8)),2)</f>
        <v>9486.59</v>
      </c>
      <c r="E30" s="24" t="n">
        <f aca="false">ROUND(IF(C30&lt;=Parametri!$C$36,Parametri!$C$17,IF(C30&lt;=Parametri!$C$5,Parametri!$C$18+Parametri!$C$19*(Parametri!$C$5-C30)/Parametri!$C$20,IF(C30&lt;=Parametri!$C$7,Parametri!$C$18*(Parametri!$C$7-C30)/Parametri!$C$21,0)))+IF(AND(C30&gt;Parametri!$C$23,C30&lt;=Parametri!$C$24),Parametri!$C$22,0),2)</f>
        <v>1108.49</v>
      </c>
      <c r="F30" s="24" t="n">
        <f aca="false">ROUND(IF(C30&lt;=Parametri!$C$28,0,IF(C30&lt;=Parametri!$C$29,Parametri!$C$27,IF(C30&lt;Parametri!$C$30,Parametri!$C$27*(Parametri!$C$30-C30)/(Parametri!$C$30-Parametri!$C$29),0)))-IF(C30&gt;Parametri!$C$32,Parametri!$C$31,0),2)</f>
        <v>345.99</v>
      </c>
      <c r="G30" s="24" t="n">
        <f aca="false">ROUND(MAX(0,D30-E30-F30),2)</f>
        <v>8032.11</v>
      </c>
      <c r="H30" s="24" t="n">
        <f aca="false">ROUND(IF(G30&lt;=0,0,IF(IF(C30&lt;=Parametri!$C$51,C30*Parametri!$C$47,IF(C30&lt;=Parametri!$C$52,C30*Parametri!$C$48,IF(C30&lt;=Parametri!$C$53,C30*Parametri!$C$49,C30*Parametri!$C$50)))&lt;=Parametri!$C$54,0,IF(C30&lt;=Parametri!$C$51,C30*Parametri!$C$47,IF(C30&lt;=Parametri!$C$52,C30*Parametri!$C$48,IF(C30&lt;=Parametri!$C$53,C30*Parametri!$C$49,C30*Parametri!$C$50))))),2)</f>
        <v>1035.05</v>
      </c>
      <c r="I30" s="24" t="n">
        <f aca="false">ROUND(IF(G30&lt;=0,0,C30*Parametri!$C$57),2)</f>
        <v>297.86</v>
      </c>
      <c r="J30" s="24" t="n">
        <f aca="false">ROUND(IF(AND(C30&lt;=Parametri!$C$36,D30&gt;(Parametri!$C$17-Parametri!$C$37)),Parametri!$C$35,0),2)</f>
        <v>0</v>
      </c>
      <c r="K30" s="24" t="n">
        <f aca="false">ROUND(IF(C30&lt;=Parametri!$C$41,C30*Parametri!$C$38,IF(C30&lt;=Parametri!$C$42,C30*Parametri!$C$39,IF(C30&lt;=Parametri!$C$43,C30*Parametri!$C$40,0))),2)</f>
        <v>0</v>
      </c>
      <c r="L30" s="25" t="n">
        <f aca="false">ROUND(A30-B30-G30-H30-I30+J30+K30,2)</f>
        <v>27867.08</v>
      </c>
      <c r="M30" s="24" t="n">
        <f aca="false">ROUND(L30/12,2)</f>
        <v>2322.26</v>
      </c>
      <c r="N30" s="24" t="n">
        <f aca="false">ROUND(L30/13,2)</f>
        <v>2143.62</v>
      </c>
      <c r="O30" s="24" t="n">
        <f aca="false">ROUND(L30/14,2)</f>
        <v>1990.51</v>
      </c>
      <c r="P30" s="26" t="n">
        <f aca="false">1-L30/A30</f>
        <v>0.32031512195122</v>
      </c>
      <c r="Q30" s="24" t="n">
        <f aca="false">ROUND(A30*Parametri!$C$60,2)</f>
        <v>12300</v>
      </c>
      <c r="R30" s="24" t="n">
        <f aca="false">ROUND(A30/Parametri!$C$62,2)</f>
        <v>3037.04</v>
      </c>
      <c r="S30" s="24" t="n">
        <f aca="false">ROUND(A30*Parametri!$C$61,2)</f>
        <v>205</v>
      </c>
      <c r="T30" s="25" t="n">
        <f aca="false">ROUND(A30+Q30+R30+S30,2)</f>
        <v>56542.04</v>
      </c>
      <c r="U30" s="26" t="n">
        <f aca="false">1-L30/T30</f>
        <v>0.507144064840957</v>
      </c>
    </row>
    <row r="31" customFormat="false" ht="15" hidden="false" customHeight="false" outlineLevel="0" collapsed="false">
      <c r="A31" s="27" t="n">
        <v>42000</v>
      </c>
      <c r="B31" s="28" t="n">
        <f aca="false">ROUND(MIN(A31,Parametri!$C$14)*Parametri!$C$11+MAX(0,MIN(A31,Parametri!$C$14)-Parametri!$C$13)*Parametri!$C$12,2)</f>
        <v>3859.8</v>
      </c>
      <c r="C31" s="28" t="n">
        <f aca="false">ROUND(A31-B31,2)</f>
        <v>38140.2</v>
      </c>
      <c r="D31" s="28" t="n">
        <f aca="false">ROUND(IF(C31&lt;=Parametri!$C$5,C31*Parametri!$C$4,IF(C31&lt;=Parametri!$C$7,Parametri!$C$5*Parametri!$C$4+(C31-Parametri!$C$5)*Parametri!$C$6,Parametri!$C$5*Parametri!$C$4+(Parametri!$C$7-Parametri!$C$5)*Parametri!$C$6+(C31-Parametri!$C$7)*Parametri!$C$8)),2)</f>
        <v>9786.27</v>
      </c>
      <c r="E31" s="28" t="n">
        <f aca="false">ROUND(IF(C31&lt;=Parametri!$C$36,Parametri!$C$17,IF(C31&lt;=Parametri!$C$5,Parametri!$C$18+Parametri!$C$19*(Parametri!$C$5-C31)/Parametri!$C$20,IF(C31&lt;=Parametri!$C$7,Parametri!$C$18*(Parametri!$C$7-C31)/Parametri!$C$21,0)))+IF(AND(C31&gt;Parametri!$C$23,C31&lt;=Parametri!$C$24),Parametri!$C$22,0),2)</f>
        <v>1029.65</v>
      </c>
      <c r="F31" s="28" t="n">
        <f aca="false">ROUND(IF(C31&lt;=Parametri!$C$28,0,IF(C31&lt;=Parametri!$C$29,Parametri!$C$27,IF(C31&lt;Parametri!$C$30,Parametri!$C$27*(Parametri!$C$30-C31)/(Parametri!$C$30-Parametri!$C$29),0)))-IF(C31&gt;Parametri!$C$32,Parametri!$C$31,0),2)</f>
        <v>232.48</v>
      </c>
      <c r="G31" s="28" t="n">
        <f aca="false">ROUND(MAX(0,D31-E31-F31),2)</f>
        <v>8524.14</v>
      </c>
      <c r="H31" s="28" t="n">
        <f aca="false">ROUND(IF(G31&lt;=0,0,IF(IF(C31&lt;=Parametri!$C$51,C31*Parametri!$C$47,IF(C31&lt;=Parametri!$C$52,C31*Parametri!$C$48,IF(C31&lt;=Parametri!$C$53,C31*Parametri!$C$49,C31*Parametri!$C$50)))&lt;=Parametri!$C$54,0,IF(C31&lt;=Parametri!$C$51,C31*Parametri!$C$47,IF(C31&lt;=Parametri!$C$52,C31*Parametri!$C$48,IF(C31&lt;=Parametri!$C$53,C31*Parametri!$C$49,C31*Parametri!$C$50))))),2)</f>
        <v>1060.3</v>
      </c>
      <c r="I31" s="28" t="n">
        <f aca="false">ROUND(IF(G31&lt;=0,0,C31*Parametri!$C$57),2)</f>
        <v>305.12</v>
      </c>
      <c r="J31" s="28" t="n">
        <f aca="false">ROUND(IF(AND(C31&lt;=Parametri!$C$36,D31&gt;(Parametri!$C$17-Parametri!$C$37)),Parametri!$C$35,0),2)</f>
        <v>0</v>
      </c>
      <c r="K31" s="28" t="n">
        <f aca="false">ROUND(IF(C31&lt;=Parametri!$C$41,C31*Parametri!$C$38,IF(C31&lt;=Parametri!$C$42,C31*Parametri!$C$39,IF(C31&lt;=Parametri!$C$43,C31*Parametri!$C$40,0))),2)</f>
        <v>0</v>
      </c>
      <c r="L31" s="25" t="n">
        <f aca="false">ROUND(A31-B31-G31-H31-I31+J31+K31,2)</f>
        <v>28250.64</v>
      </c>
      <c r="M31" s="28" t="n">
        <f aca="false">ROUND(L31/12,2)</f>
        <v>2354.22</v>
      </c>
      <c r="N31" s="28" t="n">
        <f aca="false">ROUND(L31/13,2)</f>
        <v>2173.13</v>
      </c>
      <c r="O31" s="28" t="n">
        <f aca="false">ROUND(L31/14,2)</f>
        <v>2017.9</v>
      </c>
      <c r="P31" s="29" t="n">
        <f aca="false">1-L31/A31</f>
        <v>0.327365714285714</v>
      </c>
      <c r="Q31" s="28" t="n">
        <f aca="false">ROUND(A31*Parametri!$C$60,2)</f>
        <v>12600</v>
      </c>
      <c r="R31" s="28" t="n">
        <f aca="false">ROUND(A31/Parametri!$C$62,2)</f>
        <v>3111.11</v>
      </c>
      <c r="S31" s="28" t="n">
        <f aca="false">ROUND(A31*Parametri!$C$61,2)</f>
        <v>210</v>
      </c>
      <c r="T31" s="25" t="n">
        <f aca="false">ROUND(A31+Q31+R31+S31,2)</f>
        <v>57921.11</v>
      </c>
      <c r="U31" s="29" t="n">
        <f aca="false">1-L31/T31</f>
        <v>0.51225658486172</v>
      </c>
    </row>
    <row r="32" customFormat="false" ht="15" hidden="false" customHeight="false" outlineLevel="0" collapsed="false">
      <c r="A32" s="23" t="n">
        <v>43000</v>
      </c>
      <c r="B32" s="24" t="n">
        <f aca="false">ROUND(MIN(A32,Parametri!$C$14)*Parametri!$C$11+MAX(0,MIN(A32,Parametri!$C$14)-Parametri!$C$13)*Parametri!$C$12,2)</f>
        <v>3951.7</v>
      </c>
      <c r="C32" s="24" t="n">
        <f aca="false">ROUND(A32-B32,2)</f>
        <v>39048.3</v>
      </c>
      <c r="D32" s="24" t="n">
        <f aca="false">ROUND(IF(C32&lt;=Parametri!$C$5,C32*Parametri!$C$4,IF(C32&lt;=Parametri!$C$7,Parametri!$C$5*Parametri!$C$4+(C32-Parametri!$C$5)*Parametri!$C$6,Parametri!$C$5*Parametri!$C$4+(Parametri!$C$7-Parametri!$C$5)*Parametri!$C$6+(C32-Parametri!$C$7)*Parametri!$C$8)),2)</f>
        <v>10085.94</v>
      </c>
      <c r="E32" s="24" t="n">
        <f aca="false">ROUND(IF(C32&lt;=Parametri!$C$36,Parametri!$C$17,IF(C32&lt;=Parametri!$C$5,Parametri!$C$18+Parametri!$C$19*(Parametri!$C$5-C32)/Parametri!$C$20,IF(C32&lt;=Parametri!$C$7,Parametri!$C$18*(Parametri!$C$7-C32)/Parametri!$C$21,0)))+IF(AND(C32&gt;Parametri!$C$23,C32&lt;=Parametri!$C$24),Parametri!$C$22,0),2)</f>
        <v>950.81</v>
      </c>
      <c r="F32" s="24" t="n">
        <f aca="false">ROUND(IF(C32&lt;=Parametri!$C$28,0,IF(C32&lt;=Parametri!$C$29,Parametri!$C$27,IF(C32&lt;Parametri!$C$30,Parametri!$C$27*(Parametri!$C$30-C32)/(Parametri!$C$30-Parametri!$C$29),0)))-IF(C32&gt;Parametri!$C$32,Parametri!$C$31,0),2)</f>
        <v>118.96</v>
      </c>
      <c r="G32" s="24" t="n">
        <f aca="false">ROUND(MAX(0,D32-E32-F32),2)</f>
        <v>9016.17</v>
      </c>
      <c r="H32" s="24" t="n">
        <f aca="false">ROUND(IF(G32&lt;=0,0,IF(IF(C32&lt;=Parametri!$C$51,C32*Parametri!$C$47,IF(C32&lt;=Parametri!$C$52,C32*Parametri!$C$48,IF(C32&lt;=Parametri!$C$53,C32*Parametri!$C$49,C32*Parametri!$C$50)))&lt;=Parametri!$C$54,0,IF(C32&lt;=Parametri!$C$51,C32*Parametri!$C$47,IF(C32&lt;=Parametri!$C$52,C32*Parametri!$C$48,IF(C32&lt;=Parametri!$C$53,C32*Parametri!$C$49,C32*Parametri!$C$50))))),2)</f>
        <v>1085.54</v>
      </c>
      <c r="I32" s="24" t="n">
        <f aca="false">ROUND(IF(G32&lt;=0,0,C32*Parametri!$C$57),2)</f>
        <v>312.39</v>
      </c>
      <c r="J32" s="24" t="n">
        <f aca="false">ROUND(IF(AND(C32&lt;=Parametri!$C$36,D32&gt;(Parametri!$C$17-Parametri!$C$37)),Parametri!$C$35,0),2)</f>
        <v>0</v>
      </c>
      <c r="K32" s="24" t="n">
        <f aca="false">ROUND(IF(C32&lt;=Parametri!$C$41,C32*Parametri!$C$38,IF(C32&lt;=Parametri!$C$42,C32*Parametri!$C$39,IF(C32&lt;=Parametri!$C$43,C32*Parametri!$C$40,0))),2)</f>
        <v>0</v>
      </c>
      <c r="L32" s="25" t="n">
        <f aca="false">ROUND(A32-B32-G32-H32-I32+J32+K32,2)</f>
        <v>28634.2</v>
      </c>
      <c r="M32" s="24" t="n">
        <f aca="false">ROUND(L32/12,2)</f>
        <v>2386.18</v>
      </c>
      <c r="N32" s="24" t="n">
        <f aca="false">ROUND(L32/13,2)</f>
        <v>2202.63</v>
      </c>
      <c r="O32" s="24" t="n">
        <f aca="false">ROUND(L32/14,2)</f>
        <v>2045.3</v>
      </c>
      <c r="P32" s="26" t="n">
        <f aca="false">1-L32/A32</f>
        <v>0.334088372093023</v>
      </c>
      <c r="Q32" s="24" t="n">
        <f aca="false">ROUND(A32*Parametri!$C$60,2)</f>
        <v>12900</v>
      </c>
      <c r="R32" s="24" t="n">
        <f aca="false">ROUND(A32/Parametri!$C$62,2)</f>
        <v>3185.19</v>
      </c>
      <c r="S32" s="24" t="n">
        <f aca="false">ROUND(A32*Parametri!$C$61,2)</f>
        <v>215</v>
      </c>
      <c r="T32" s="25" t="n">
        <f aca="false">ROUND(A32+Q32+R32+S32,2)</f>
        <v>59300.19</v>
      </c>
      <c r="U32" s="26" t="n">
        <f aca="false">1-L32/T32</f>
        <v>0.517131395363151</v>
      </c>
    </row>
    <row r="33" customFormat="false" ht="15" hidden="false" customHeight="false" outlineLevel="0" collapsed="false">
      <c r="A33" s="27" t="n">
        <v>44000</v>
      </c>
      <c r="B33" s="28" t="n">
        <f aca="false">ROUND(MIN(A33,Parametri!$C$14)*Parametri!$C$11+MAX(0,MIN(A33,Parametri!$C$14)-Parametri!$C$13)*Parametri!$C$12,2)</f>
        <v>4043.6</v>
      </c>
      <c r="C33" s="28" t="n">
        <f aca="false">ROUND(A33-B33,2)</f>
        <v>39956.4</v>
      </c>
      <c r="D33" s="28" t="n">
        <f aca="false">ROUND(IF(C33&lt;=Parametri!$C$5,C33*Parametri!$C$4,IF(C33&lt;=Parametri!$C$7,Parametri!$C$5*Parametri!$C$4+(C33-Parametri!$C$5)*Parametri!$C$6,Parametri!$C$5*Parametri!$C$4+(Parametri!$C$7-Parametri!$C$5)*Parametri!$C$6+(C33-Parametri!$C$7)*Parametri!$C$8)),2)</f>
        <v>10385.61</v>
      </c>
      <c r="E33" s="28" t="n">
        <f aca="false">ROUND(IF(C33&lt;=Parametri!$C$36,Parametri!$C$17,IF(C33&lt;=Parametri!$C$5,Parametri!$C$18+Parametri!$C$19*(Parametri!$C$5-C33)/Parametri!$C$20,IF(C33&lt;=Parametri!$C$7,Parametri!$C$18*(Parametri!$C$7-C33)/Parametri!$C$21,0)))+IF(AND(C33&gt;Parametri!$C$23,C33&lt;=Parametri!$C$24),Parametri!$C$22,0),2)</f>
        <v>871.97</v>
      </c>
      <c r="F33" s="28" t="n">
        <f aca="false">ROUND(IF(C33&lt;=Parametri!$C$28,0,IF(C33&lt;=Parametri!$C$29,Parametri!$C$27,IF(C33&lt;Parametri!$C$30,Parametri!$C$27*(Parametri!$C$30-C33)/(Parametri!$C$30-Parametri!$C$29),0)))-IF(C33&gt;Parametri!$C$32,Parametri!$C$31,0),2)</f>
        <v>5.45</v>
      </c>
      <c r="G33" s="28" t="n">
        <f aca="false">ROUND(MAX(0,D33-E33-F33),2)</f>
        <v>9508.19</v>
      </c>
      <c r="H33" s="28" t="n">
        <f aca="false">ROUND(IF(G33&lt;=0,0,IF(IF(C33&lt;=Parametri!$C$51,C33*Parametri!$C$47,IF(C33&lt;=Parametri!$C$52,C33*Parametri!$C$48,IF(C33&lt;=Parametri!$C$53,C33*Parametri!$C$49,C33*Parametri!$C$50)))&lt;=Parametri!$C$54,0,IF(C33&lt;=Parametri!$C$51,C33*Parametri!$C$47,IF(C33&lt;=Parametri!$C$52,C33*Parametri!$C$48,IF(C33&lt;=Parametri!$C$53,C33*Parametri!$C$49,C33*Parametri!$C$50))))),2)</f>
        <v>1110.79</v>
      </c>
      <c r="I33" s="28" t="n">
        <f aca="false">ROUND(IF(G33&lt;=0,0,C33*Parametri!$C$57),2)</f>
        <v>319.65</v>
      </c>
      <c r="J33" s="28" t="n">
        <f aca="false">ROUND(IF(AND(C33&lt;=Parametri!$C$36,D33&gt;(Parametri!$C$17-Parametri!$C$37)),Parametri!$C$35,0),2)</f>
        <v>0</v>
      </c>
      <c r="K33" s="28" t="n">
        <f aca="false">ROUND(IF(C33&lt;=Parametri!$C$41,C33*Parametri!$C$38,IF(C33&lt;=Parametri!$C$42,C33*Parametri!$C$39,IF(C33&lt;=Parametri!$C$43,C33*Parametri!$C$40,0))),2)</f>
        <v>0</v>
      </c>
      <c r="L33" s="25" t="n">
        <f aca="false">ROUND(A33-B33-G33-H33-I33+J33+K33,2)</f>
        <v>29017.77</v>
      </c>
      <c r="M33" s="28" t="n">
        <f aca="false">ROUND(L33/12,2)</f>
        <v>2418.15</v>
      </c>
      <c r="N33" s="28" t="n">
        <f aca="false">ROUND(L33/13,2)</f>
        <v>2232.14</v>
      </c>
      <c r="O33" s="28" t="n">
        <f aca="false">ROUND(L33/14,2)</f>
        <v>2072.7</v>
      </c>
      <c r="P33" s="29" t="n">
        <f aca="false">1-L33/A33</f>
        <v>0.340505227272727</v>
      </c>
      <c r="Q33" s="28" t="n">
        <f aca="false">ROUND(A33*Parametri!$C$60,2)</f>
        <v>13200</v>
      </c>
      <c r="R33" s="28" t="n">
        <f aca="false">ROUND(A33/Parametri!$C$62,2)</f>
        <v>3259.26</v>
      </c>
      <c r="S33" s="28" t="n">
        <f aca="false">ROUND(A33*Parametri!$C$61,2)</f>
        <v>220</v>
      </c>
      <c r="T33" s="25" t="n">
        <f aca="false">ROUND(A33+Q33+R33+S33,2)</f>
        <v>60679.26</v>
      </c>
      <c r="U33" s="29" t="n">
        <f aca="false">1-L33/T33</f>
        <v>0.521784379044833</v>
      </c>
    </row>
    <row r="34" customFormat="false" ht="15" hidden="false" customHeight="false" outlineLevel="0" collapsed="false">
      <c r="A34" s="23" t="n">
        <v>45000</v>
      </c>
      <c r="B34" s="24" t="n">
        <f aca="false">ROUND(MIN(A34,Parametri!$C$14)*Parametri!$C$11+MAX(0,MIN(A34,Parametri!$C$14)-Parametri!$C$13)*Parametri!$C$12,2)</f>
        <v>4135.5</v>
      </c>
      <c r="C34" s="24" t="n">
        <f aca="false">ROUND(A34-B34,2)</f>
        <v>40864.5</v>
      </c>
      <c r="D34" s="24" t="n">
        <f aca="false">ROUND(IF(C34&lt;=Parametri!$C$5,C34*Parametri!$C$4,IF(C34&lt;=Parametri!$C$7,Parametri!$C$5*Parametri!$C$4+(C34-Parametri!$C$5)*Parametri!$C$6,Parametri!$C$5*Parametri!$C$4+(Parametri!$C$7-Parametri!$C$5)*Parametri!$C$6+(C34-Parametri!$C$7)*Parametri!$C$8)),2)</f>
        <v>10685.29</v>
      </c>
      <c r="E34" s="24" t="n">
        <f aca="false">ROUND(IF(C34&lt;=Parametri!$C$36,Parametri!$C$17,IF(C34&lt;=Parametri!$C$5,Parametri!$C$18+Parametri!$C$19*(Parametri!$C$5-C34)/Parametri!$C$20,IF(C34&lt;=Parametri!$C$7,Parametri!$C$18*(Parametri!$C$7-C34)/Parametri!$C$21,0)))+IF(AND(C34&gt;Parametri!$C$23,C34&lt;=Parametri!$C$24),Parametri!$C$22,0),2)</f>
        <v>793.13</v>
      </c>
      <c r="F34" s="24" t="n">
        <f aca="false">ROUND(IF(C34&lt;=Parametri!$C$28,0,IF(C34&lt;=Parametri!$C$29,Parametri!$C$27,IF(C34&lt;Parametri!$C$30,Parametri!$C$27*(Parametri!$C$30-C34)/(Parametri!$C$30-Parametri!$C$29),0)))-IF(C34&gt;Parametri!$C$32,Parametri!$C$31,0),2)</f>
        <v>0</v>
      </c>
      <c r="G34" s="24" t="n">
        <f aca="false">ROUND(MAX(0,D34-E34-F34),2)</f>
        <v>9892.16</v>
      </c>
      <c r="H34" s="24" t="n">
        <f aca="false">ROUND(IF(G34&lt;=0,0,IF(IF(C34&lt;=Parametri!$C$51,C34*Parametri!$C$47,IF(C34&lt;=Parametri!$C$52,C34*Parametri!$C$48,IF(C34&lt;=Parametri!$C$53,C34*Parametri!$C$49,C34*Parametri!$C$50)))&lt;=Parametri!$C$54,0,IF(C34&lt;=Parametri!$C$51,C34*Parametri!$C$47,IF(C34&lt;=Parametri!$C$52,C34*Parametri!$C$48,IF(C34&lt;=Parametri!$C$53,C34*Parametri!$C$49,C34*Parametri!$C$50))))),2)</f>
        <v>1136.03</v>
      </c>
      <c r="I34" s="24" t="n">
        <f aca="false">ROUND(IF(G34&lt;=0,0,C34*Parametri!$C$57),2)</f>
        <v>326.92</v>
      </c>
      <c r="J34" s="24" t="n">
        <f aca="false">ROUND(IF(AND(C34&lt;=Parametri!$C$36,D34&gt;(Parametri!$C$17-Parametri!$C$37)),Parametri!$C$35,0),2)</f>
        <v>0</v>
      </c>
      <c r="K34" s="24" t="n">
        <f aca="false">ROUND(IF(C34&lt;=Parametri!$C$41,C34*Parametri!$C$38,IF(C34&lt;=Parametri!$C$42,C34*Parametri!$C$39,IF(C34&lt;=Parametri!$C$43,C34*Parametri!$C$40,0))),2)</f>
        <v>0</v>
      </c>
      <c r="L34" s="25" t="n">
        <f aca="false">ROUND(A34-B34-G34-H34-I34+J34+K34,2)</f>
        <v>29509.39</v>
      </c>
      <c r="M34" s="24" t="n">
        <f aca="false">ROUND(L34/12,2)</f>
        <v>2459.12</v>
      </c>
      <c r="N34" s="24" t="n">
        <f aca="false">ROUND(L34/13,2)</f>
        <v>2269.95</v>
      </c>
      <c r="O34" s="24" t="n">
        <f aca="false">ROUND(L34/14,2)</f>
        <v>2107.81</v>
      </c>
      <c r="P34" s="26" t="n">
        <f aca="false">1-L34/A34</f>
        <v>0.344235777777778</v>
      </c>
      <c r="Q34" s="24" t="n">
        <f aca="false">ROUND(A34*Parametri!$C$60,2)</f>
        <v>13500</v>
      </c>
      <c r="R34" s="24" t="n">
        <f aca="false">ROUND(A34/Parametri!$C$62,2)</f>
        <v>3333.33</v>
      </c>
      <c r="S34" s="24" t="n">
        <f aca="false">ROUND(A34*Parametri!$C$61,2)</f>
        <v>225</v>
      </c>
      <c r="T34" s="25" t="n">
        <f aca="false">ROUND(A34+Q34+R34+S34,2)</f>
        <v>62058.33</v>
      </c>
      <c r="U34" s="26" t="n">
        <f aca="false">1-L34/T34</f>
        <v>0.524489460157887</v>
      </c>
    </row>
    <row r="35" customFormat="false" ht="15" hidden="false" customHeight="false" outlineLevel="0" collapsed="false">
      <c r="A35" s="27" t="n">
        <v>46000</v>
      </c>
      <c r="B35" s="28" t="n">
        <f aca="false">ROUND(MIN(A35,Parametri!$C$14)*Parametri!$C$11+MAX(0,MIN(A35,Parametri!$C$14)-Parametri!$C$13)*Parametri!$C$12,2)</f>
        <v>4227.4</v>
      </c>
      <c r="C35" s="28" t="n">
        <f aca="false">ROUND(A35-B35,2)</f>
        <v>41772.6</v>
      </c>
      <c r="D35" s="28" t="n">
        <f aca="false">ROUND(IF(C35&lt;=Parametri!$C$5,C35*Parametri!$C$4,IF(C35&lt;=Parametri!$C$7,Parametri!$C$5*Parametri!$C$4+(C35-Parametri!$C$5)*Parametri!$C$6,Parametri!$C$5*Parametri!$C$4+(Parametri!$C$7-Parametri!$C$5)*Parametri!$C$6+(C35-Parametri!$C$7)*Parametri!$C$8)),2)</f>
        <v>10984.96</v>
      </c>
      <c r="E35" s="28" t="n">
        <f aca="false">ROUND(IF(C35&lt;=Parametri!$C$36,Parametri!$C$17,IF(C35&lt;=Parametri!$C$5,Parametri!$C$18+Parametri!$C$19*(Parametri!$C$5-C35)/Parametri!$C$20,IF(C35&lt;=Parametri!$C$7,Parametri!$C$18*(Parametri!$C$7-C35)/Parametri!$C$21,0)))+IF(AND(C35&gt;Parametri!$C$23,C35&lt;=Parametri!$C$24),Parametri!$C$22,0),2)</f>
        <v>714.29</v>
      </c>
      <c r="F35" s="28" t="n">
        <f aca="false">ROUND(IF(C35&lt;=Parametri!$C$28,0,IF(C35&lt;=Parametri!$C$29,Parametri!$C$27,IF(C35&lt;Parametri!$C$30,Parametri!$C$27*(Parametri!$C$30-C35)/(Parametri!$C$30-Parametri!$C$29),0)))-IF(C35&gt;Parametri!$C$32,Parametri!$C$31,0),2)</f>
        <v>0</v>
      </c>
      <c r="G35" s="28" t="n">
        <f aca="false">ROUND(MAX(0,D35-E35-F35),2)</f>
        <v>10270.67</v>
      </c>
      <c r="H35" s="28" t="n">
        <f aca="false">ROUND(IF(G35&lt;=0,0,IF(IF(C35&lt;=Parametri!$C$51,C35*Parametri!$C$47,IF(C35&lt;=Parametri!$C$52,C35*Parametri!$C$48,IF(C35&lt;=Parametri!$C$53,C35*Parametri!$C$49,C35*Parametri!$C$50)))&lt;=Parametri!$C$54,0,IF(C35&lt;=Parametri!$C$51,C35*Parametri!$C$47,IF(C35&lt;=Parametri!$C$52,C35*Parametri!$C$48,IF(C35&lt;=Parametri!$C$53,C35*Parametri!$C$49,C35*Parametri!$C$50))))),2)</f>
        <v>1161.28</v>
      </c>
      <c r="I35" s="28" t="n">
        <f aca="false">ROUND(IF(G35&lt;=0,0,C35*Parametri!$C$57),2)</f>
        <v>334.18</v>
      </c>
      <c r="J35" s="28" t="n">
        <f aca="false">ROUND(IF(AND(C35&lt;=Parametri!$C$36,D35&gt;(Parametri!$C$17-Parametri!$C$37)),Parametri!$C$35,0),2)</f>
        <v>0</v>
      </c>
      <c r="K35" s="28" t="n">
        <f aca="false">ROUND(IF(C35&lt;=Parametri!$C$41,C35*Parametri!$C$38,IF(C35&lt;=Parametri!$C$42,C35*Parametri!$C$39,IF(C35&lt;=Parametri!$C$43,C35*Parametri!$C$40,0))),2)</f>
        <v>0</v>
      </c>
      <c r="L35" s="25" t="n">
        <f aca="false">ROUND(A35-B35-G35-H35-I35+J35+K35,2)</f>
        <v>30006.47</v>
      </c>
      <c r="M35" s="28" t="n">
        <f aca="false">ROUND(L35/12,2)</f>
        <v>2500.54</v>
      </c>
      <c r="N35" s="28" t="n">
        <f aca="false">ROUND(L35/13,2)</f>
        <v>2308.19</v>
      </c>
      <c r="O35" s="28" t="n">
        <f aca="false">ROUND(L35/14,2)</f>
        <v>2143.32</v>
      </c>
      <c r="P35" s="29" t="n">
        <f aca="false">1-L35/A35</f>
        <v>0.347685434782609</v>
      </c>
      <c r="Q35" s="28" t="n">
        <f aca="false">ROUND(A35*Parametri!$C$60,2)</f>
        <v>13800</v>
      </c>
      <c r="R35" s="28" t="n">
        <f aca="false">ROUND(A35/Parametri!$C$62,2)</f>
        <v>3407.41</v>
      </c>
      <c r="S35" s="28" t="n">
        <f aca="false">ROUND(A35*Parametri!$C$61,2)</f>
        <v>230</v>
      </c>
      <c r="T35" s="25" t="n">
        <f aca="false">ROUND(A35+Q35+R35+S35,2)</f>
        <v>63437.41</v>
      </c>
      <c r="U35" s="29" t="n">
        <f aca="false">1-L35/T35</f>
        <v>0.526990934844282</v>
      </c>
    </row>
    <row r="36" customFormat="false" ht="15" hidden="false" customHeight="false" outlineLevel="0" collapsed="false">
      <c r="A36" s="23" t="n">
        <v>47000</v>
      </c>
      <c r="B36" s="24" t="n">
        <f aca="false">ROUND(MIN(A36,Parametri!$C$14)*Parametri!$C$11+MAX(0,MIN(A36,Parametri!$C$14)-Parametri!$C$13)*Parametri!$C$12,2)</f>
        <v>4319.3</v>
      </c>
      <c r="C36" s="24" t="n">
        <f aca="false">ROUND(A36-B36,2)</f>
        <v>42680.7</v>
      </c>
      <c r="D36" s="24" t="n">
        <f aca="false">ROUND(IF(C36&lt;=Parametri!$C$5,C36*Parametri!$C$4,IF(C36&lt;=Parametri!$C$7,Parametri!$C$5*Parametri!$C$4+(C36-Parametri!$C$5)*Parametri!$C$6,Parametri!$C$5*Parametri!$C$4+(Parametri!$C$7-Parametri!$C$5)*Parametri!$C$6+(C36-Parametri!$C$7)*Parametri!$C$8)),2)</f>
        <v>11284.63</v>
      </c>
      <c r="E36" s="24" t="n">
        <f aca="false">ROUND(IF(C36&lt;=Parametri!$C$36,Parametri!$C$17,IF(C36&lt;=Parametri!$C$5,Parametri!$C$18+Parametri!$C$19*(Parametri!$C$5-C36)/Parametri!$C$20,IF(C36&lt;=Parametri!$C$7,Parametri!$C$18*(Parametri!$C$7-C36)/Parametri!$C$21,0)))+IF(AND(C36&gt;Parametri!$C$23,C36&lt;=Parametri!$C$24),Parametri!$C$22,0),2)</f>
        <v>635.45</v>
      </c>
      <c r="F36" s="24" t="n">
        <f aca="false">ROUND(IF(C36&lt;=Parametri!$C$28,0,IF(C36&lt;=Parametri!$C$29,Parametri!$C$27,IF(C36&lt;Parametri!$C$30,Parametri!$C$27*(Parametri!$C$30-C36)/(Parametri!$C$30-Parametri!$C$29),0)))-IF(C36&gt;Parametri!$C$32,Parametri!$C$31,0),2)</f>
        <v>0</v>
      </c>
      <c r="G36" s="24" t="n">
        <f aca="false">ROUND(MAX(0,D36-E36-F36),2)</f>
        <v>10649.18</v>
      </c>
      <c r="H36" s="24" t="n">
        <f aca="false">ROUND(IF(G36&lt;=0,0,IF(IF(C36&lt;=Parametri!$C$51,C36*Parametri!$C$47,IF(C36&lt;=Parametri!$C$52,C36*Parametri!$C$48,IF(C36&lt;=Parametri!$C$53,C36*Parametri!$C$49,C36*Parametri!$C$50)))&lt;=Parametri!$C$54,0,IF(C36&lt;=Parametri!$C$51,C36*Parametri!$C$47,IF(C36&lt;=Parametri!$C$52,C36*Parametri!$C$48,IF(C36&lt;=Parametri!$C$53,C36*Parametri!$C$49,C36*Parametri!$C$50))))),2)</f>
        <v>1186.52</v>
      </c>
      <c r="I36" s="24" t="n">
        <f aca="false">ROUND(IF(G36&lt;=0,0,C36*Parametri!$C$57),2)</f>
        <v>341.45</v>
      </c>
      <c r="J36" s="24" t="n">
        <f aca="false">ROUND(IF(AND(C36&lt;=Parametri!$C$36,D36&gt;(Parametri!$C$17-Parametri!$C$37)),Parametri!$C$35,0),2)</f>
        <v>0</v>
      </c>
      <c r="K36" s="24" t="n">
        <f aca="false">ROUND(IF(C36&lt;=Parametri!$C$41,C36*Parametri!$C$38,IF(C36&lt;=Parametri!$C$42,C36*Parametri!$C$39,IF(C36&lt;=Parametri!$C$43,C36*Parametri!$C$40,0))),2)</f>
        <v>0</v>
      </c>
      <c r="L36" s="25" t="n">
        <f aca="false">ROUND(A36-B36-G36-H36-I36+J36+K36,2)</f>
        <v>30503.55</v>
      </c>
      <c r="M36" s="24" t="n">
        <f aca="false">ROUND(L36/12,2)</f>
        <v>2541.96</v>
      </c>
      <c r="N36" s="24" t="n">
        <f aca="false">ROUND(L36/13,2)</f>
        <v>2346.43</v>
      </c>
      <c r="O36" s="24" t="n">
        <f aca="false">ROUND(L36/14,2)</f>
        <v>2178.83</v>
      </c>
      <c r="P36" s="26" t="n">
        <f aca="false">1-L36/A36</f>
        <v>0.35098829787234</v>
      </c>
      <c r="Q36" s="24" t="n">
        <f aca="false">ROUND(A36*Parametri!$C$60,2)</f>
        <v>14100</v>
      </c>
      <c r="R36" s="24" t="n">
        <f aca="false">ROUND(A36/Parametri!$C$62,2)</f>
        <v>3481.48</v>
      </c>
      <c r="S36" s="24" t="n">
        <f aca="false">ROUND(A36*Parametri!$C$61,2)</f>
        <v>235</v>
      </c>
      <c r="T36" s="25" t="n">
        <f aca="false">ROUND(A36+Q36+R36+S36,2)</f>
        <v>64816.48</v>
      </c>
      <c r="U36" s="26" t="n">
        <f aca="false">1-L36/T36</f>
        <v>0.529385890748773</v>
      </c>
    </row>
    <row r="37" customFormat="false" ht="15" hidden="false" customHeight="false" outlineLevel="0" collapsed="false">
      <c r="A37" s="27" t="n">
        <v>48000</v>
      </c>
      <c r="B37" s="28" t="n">
        <f aca="false">ROUND(MIN(A37,Parametri!$C$14)*Parametri!$C$11+MAX(0,MIN(A37,Parametri!$C$14)-Parametri!$C$13)*Parametri!$C$12,2)</f>
        <v>4411.2</v>
      </c>
      <c r="C37" s="28" t="n">
        <f aca="false">ROUND(A37-B37,2)</f>
        <v>43588.8</v>
      </c>
      <c r="D37" s="28" t="n">
        <f aca="false">ROUND(IF(C37&lt;=Parametri!$C$5,C37*Parametri!$C$4,IF(C37&lt;=Parametri!$C$7,Parametri!$C$5*Parametri!$C$4+(C37-Parametri!$C$5)*Parametri!$C$6,Parametri!$C$5*Parametri!$C$4+(Parametri!$C$7-Parametri!$C$5)*Parametri!$C$6+(C37-Parametri!$C$7)*Parametri!$C$8)),2)</f>
        <v>11584.3</v>
      </c>
      <c r="E37" s="28" t="n">
        <f aca="false">ROUND(IF(C37&lt;=Parametri!$C$36,Parametri!$C$17,IF(C37&lt;=Parametri!$C$5,Parametri!$C$18+Parametri!$C$19*(Parametri!$C$5-C37)/Parametri!$C$20,IF(C37&lt;=Parametri!$C$7,Parametri!$C$18*(Parametri!$C$7-C37)/Parametri!$C$21,0)))+IF(AND(C37&gt;Parametri!$C$23,C37&lt;=Parametri!$C$24),Parametri!$C$22,0),2)</f>
        <v>556.61</v>
      </c>
      <c r="F37" s="28" t="n">
        <f aca="false">ROUND(IF(C37&lt;=Parametri!$C$28,0,IF(C37&lt;=Parametri!$C$29,Parametri!$C$27,IF(C37&lt;Parametri!$C$30,Parametri!$C$27*(Parametri!$C$30-C37)/(Parametri!$C$30-Parametri!$C$29),0)))-IF(C37&gt;Parametri!$C$32,Parametri!$C$31,0),2)</f>
        <v>0</v>
      </c>
      <c r="G37" s="28" t="n">
        <f aca="false">ROUND(MAX(0,D37-E37-F37),2)</f>
        <v>11027.69</v>
      </c>
      <c r="H37" s="28" t="n">
        <f aca="false">ROUND(IF(G37&lt;=0,0,IF(IF(C37&lt;=Parametri!$C$51,C37*Parametri!$C$47,IF(C37&lt;=Parametri!$C$52,C37*Parametri!$C$48,IF(C37&lt;=Parametri!$C$53,C37*Parametri!$C$49,C37*Parametri!$C$50)))&lt;=Parametri!$C$54,0,IF(C37&lt;=Parametri!$C$51,C37*Parametri!$C$47,IF(C37&lt;=Parametri!$C$52,C37*Parametri!$C$48,IF(C37&lt;=Parametri!$C$53,C37*Parametri!$C$49,C37*Parametri!$C$50))))),2)</f>
        <v>1211.77</v>
      </c>
      <c r="I37" s="28" t="n">
        <f aca="false">ROUND(IF(G37&lt;=0,0,C37*Parametri!$C$57),2)</f>
        <v>348.71</v>
      </c>
      <c r="J37" s="28" t="n">
        <f aca="false">ROUND(IF(AND(C37&lt;=Parametri!$C$36,D37&gt;(Parametri!$C$17-Parametri!$C$37)),Parametri!$C$35,0),2)</f>
        <v>0</v>
      </c>
      <c r="K37" s="28" t="n">
        <f aca="false">ROUND(IF(C37&lt;=Parametri!$C$41,C37*Parametri!$C$38,IF(C37&lt;=Parametri!$C$42,C37*Parametri!$C$39,IF(C37&lt;=Parametri!$C$43,C37*Parametri!$C$40,0))),2)</f>
        <v>0</v>
      </c>
      <c r="L37" s="25" t="n">
        <f aca="false">ROUND(A37-B37-G37-H37-I37+J37+K37,2)</f>
        <v>31000.63</v>
      </c>
      <c r="M37" s="28" t="n">
        <f aca="false">ROUND(L37/12,2)</f>
        <v>2583.39</v>
      </c>
      <c r="N37" s="28" t="n">
        <f aca="false">ROUND(L37/13,2)</f>
        <v>2384.66</v>
      </c>
      <c r="O37" s="28" t="n">
        <f aca="false">ROUND(L37/14,2)</f>
        <v>2214.33</v>
      </c>
      <c r="P37" s="29" t="n">
        <f aca="false">1-L37/A37</f>
        <v>0.354153541666667</v>
      </c>
      <c r="Q37" s="28" t="n">
        <f aca="false">ROUND(A37*Parametri!$C$60,2)</f>
        <v>14400</v>
      </c>
      <c r="R37" s="28" t="n">
        <f aca="false">ROUND(A37/Parametri!$C$62,2)</f>
        <v>3555.56</v>
      </c>
      <c r="S37" s="28" t="n">
        <f aca="false">ROUND(A37*Parametri!$C$61,2)</f>
        <v>240</v>
      </c>
      <c r="T37" s="25" t="n">
        <f aca="false">ROUND(A37+Q37+R37+S37,2)</f>
        <v>66195.56</v>
      </c>
      <c r="U37" s="29" t="n">
        <f aca="false">1-L37/T37</f>
        <v>0.531681127858122</v>
      </c>
    </row>
    <row r="38" customFormat="false" ht="15" hidden="false" customHeight="false" outlineLevel="0" collapsed="false">
      <c r="A38" s="23" t="n">
        <v>49000</v>
      </c>
      <c r="B38" s="24" t="n">
        <f aca="false">ROUND(MIN(A38,Parametri!$C$14)*Parametri!$C$11+MAX(0,MIN(A38,Parametri!$C$14)-Parametri!$C$13)*Parametri!$C$12,2)</f>
        <v>4503.1</v>
      </c>
      <c r="C38" s="24" t="n">
        <f aca="false">ROUND(A38-B38,2)</f>
        <v>44496.9</v>
      </c>
      <c r="D38" s="24" t="n">
        <f aca="false">ROUND(IF(C38&lt;=Parametri!$C$5,C38*Parametri!$C$4,IF(C38&lt;=Parametri!$C$7,Parametri!$C$5*Parametri!$C$4+(C38-Parametri!$C$5)*Parametri!$C$6,Parametri!$C$5*Parametri!$C$4+(Parametri!$C$7-Parametri!$C$5)*Parametri!$C$6+(C38-Parametri!$C$7)*Parametri!$C$8)),2)</f>
        <v>11883.98</v>
      </c>
      <c r="E38" s="24" t="n">
        <f aca="false">ROUND(IF(C38&lt;=Parametri!$C$36,Parametri!$C$17,IF(C38&lt;=Parametri!$C$5,Parametri!$C$18+Parametri!$C$19*(Parametri!$C$5-C38)/Parametri!$C$20,IF(C38&lt;=Parametri!$C$7,Parametri!$C$18*(Parametri!$C$7-C38)/Parametri!$C$21,0)))+IF(AND(C38&gt;Parametri!$C$23,C38&lt;=Parametri!$C$24),Parametri!$C$22,0),2)</f>
        <v>477.77</v>
      </c>
      <c r="F38" s="24" t="n">
        <f aca="false">ROUND(IF(C38&lt;=Parametri!$C$28,0,IF(C38&lt;=Parametri!$C$29,Parametri!$C$27,IF(C38&lt;Parametri!$C$30,Parametri!$C$27*(Parametri!$C$30-C38)/(Parametri!$C$30-Parametri!$C$29),0)))-IF(C38&gt;Parametri!$C$32,Parametri!$C$31,0),2)</f>
        <v>0</v>
      </c>
      <c r="G38" s="24" t="n">
        <f aca="false">ROUND(MAX(0,D38-E38-F38),2)</f>
        <v>11406.21</v>
      </c>
      <c r="H38" s="24" t="n">
        <f aca="false">ROUND(IF(G38&lt;=0,0,IF(IF(C38&lt;=Parametri!$C$51,C38*Parametri!$C$47,IF(C38&lt;=Parametri!$C$52,C38*Parametri!$C$48,IF(C38&lt;=Parametri!$C$53,C38*Parametri!$C$49,C38*Parametri!$C$50)))&lt;=Parametri!$C$54,0,IF(C38&lt;=Parametri!$C$51,C38*Parametri!$C$47,IF(C38&lt;=Parametri!$C$52,C38*Parametri!$C$48,IF(C38&lt;=Parametri!$C$53,C38*Parametri!$C$49,C38*Parametri!$C$50))))),2)</f>
        <v>1237.01</v>
      </c>
      <c r="I38" s="24" t="n">
        <f aca="false">ROUND(IF(G38&lt;=0,0,C38*Parametri!$C$57),2)</f>
        <v>355.98</v>
      </c>
      <c r="J38" s="24" t="n">
        <f aca="false">ROUND(IF(AND(C38&lt;=Parametri!$C$36,D38&gt;(Parametri!$C$17-Parametri!$C$37)),Parametri!$C$35,0),2)</f>
        <v>0</v>
      </c>
      <c r="K38" s="24" t="n">
        <f aca="false">ROUND(IF(C38&lt;=Parametri!$C$41,C38*Parametri!$C$38,IF(C38&lt;=Parametri!$C$42,C38*Parametri!$C$39,IF(C38&lt;=Parametri!$C$43,C38*Parametri!$C$40,0))),2)</f>
        <v>0</v>
      </c>
      <c r="L38" s="25" t="n">
        <f aca="false">ROUND(A38-B38-G38-H38-I38+J38+K38,2)</f>
        <v>31497.7</v>
      </c>
      <c r="M38" s="24" t="n">
        <f aca="false">ROUND(L38/12,2)</f>
        <v>2624.81</v>
      </c>
      <c r="N38" s="24" t="n">
        <f aca="false">ROUND(L38/13,2)</f>
        <v>2422.9</v>
      </c>
      <c r="O38" s="24" t="n">
        <f aca="false">ROUND(L38/14,2)</f>
        <v>2249.84</v>
      </c>
      <c r="P38" s="26" t="n">
        <f aca="false">1-L38/A38</f>
        <v>0.357189795918367</v>
      </c>
      <c r="Q38" s="24" t="n">
        <f aca="false">ROUND(A38*Parametri!$C$60,2)</f>
        <v>14700</v>
      </c>
      <c r="R38" s="24" t="n">
        <f aca="false">ROUND(A38/Parametri!$C$62,2)</f>
        <v>3629.63</v>
      </c>
      <c r="S38" s="24" t="n">
        <f aca="false">ROUND(A38*Parametri!$C$61,2)</f>
        <v>245</v>
      </c>
      <c r="T38" s="25" t="n">
        <f aca="false">ROUND(A38+Q38+R38+S38,2)</f>
        <v>67574.63</v>
      </c>
      <c r="U38" s="26" t="n">
        <f aca="false">1-L38/T38</f>
        <v>0.533882760438348</v>
      </c>
    </row>
    <row r="39" customFormat="false" ht="15" hidden="false" customHeight="false" outlineLevel="0" collapsed="false">
      <c r="A39" s="27" t="n">
        <v>50000</v>
      </c>
      <c r="B39" s="28" t="n">
        <f aca="false">ROUND(MIN(A39,Parametri!$C$14)*Parametri!$C$11+MAX(0,MIN(A39,Parametri!$C$14)-Parametri!$C$13)*Parametri!$C$12,2)</f>
        <v>4595</v>
      </c>
      <c r="C39" s="28" t="n">
        <f aca="false">ROUND(A39-B39,2)</f>
        <v>45405</v>
      </c>
      <c r="D39" s="28" t="n">
        <f aca="false">ROUND(IF(C39&lt;=Parametri!$C$5,C39*Parametri!$C$4,IF(C39&lt;=Parametri!$C$7,Parametri!$C$5*Parametri!$C$4+(C39-Parametri!$C$5)*Parametri!$C$6,Parametri!$C$5*Parametri!$C$4+(Parametri!$C$7-Parametri!$C$5)*Parametri!$C$6+(C39-Parametri!$C$7)*Parametri!$C$8)),2)</f>
        <v>12183.65</v>
      </c>
      <c r="E39" s="28" t="n">
        <f aca="false">ROUND(IF(C39&lt;=Parametri!$C$36,Parametri!$C$17,IF(C39&lt;=Parametri!$C$5,Parametri!$C$18+Parametri!$C$19*(Parametri!$C$5-C39)/Parametri!$C$20,IF(C39&lt;=Parametri!$C$7,Parametri!$C$18*(Parametri!$C$7-C39)/Parametri!$C$21,0)))+IF(AND(C39&gt;Parametri!$C$23,C39&lt;=Parametri!$C$24),Parametri!$C$22,0),2)</f>
        <v>398.93</v>
      </c>
      <c r="F39" s="28" t="n">
        <f aca="false">ROUND(IF(C39&lt;=Parametri!$C$28,0,IF(C39&lt;=Parametri!$C$29,Parametri!$C$27,IF(C39&lt;Parametri!$C$30,Parametri!$C$27*(Parametri!$C$30-C39)/(Parametri!$C$30-Parametri!$C$29),0)))-IF(C39&gt;Parametri!$C$32,Parametri!$C$31,0),2)</f>
        <v>0</v>
      </c>
      <c r="G39" s="28" t="n">
        <f aca="false">ROUND(MAX(0,D39-E39-F39),2)</f>
        <v>11784.72</v>
      </c>
      <c r="H39" s="28" t="n">
        <f aca="false">ROUND(IF(G39&lt;=0,0,IF(IF(C39&lt;=Parametri!$C$51,C39*Parametri!$C$47,IF(C39&lt;=Parametri!$C$52,C39*Parametri!$C$48,IF(C39&lt;=Parametri!$C$53,C39*Parametri!$C$49,C39*Parametri!$C$50)))&lt;=Parametri!$C$54,0,IF(C39&lt;=Parametri!$C$51,C39*Parametri!$C$47,IF(C39&lt;=Parametri!$C$52,C39*Parametri!$C$48,IF(C39&lt;=Parametri!$C$53,C39*Parametri!$C$49,C39*Parametri!$C$50))))),2)</f>
        <v>1262.26</v>
      </c>
      <c r="I39" s="28" t="n">
        <f aca="false">ROUND(IF(G39&lt;=0,0,C39*Parametri!$C$57),2)</f>
        <v>363.24</v>
      </c>
      <c r="J39" s="28" t="n">
        <f aca="false">ROUND(IF(AND(C39&lt;=Parametri!$C$36,D39&gt;(Parametri!$C$17-Parametri!$C$37)),Parametri!$C$35,0),2)</f>
        <v>0</v>
      </c>
      <c r="K39" s="28" t="n">
        <f aca="false">ROUND(IF(C39&lt;=Parametri!$C$41,C39*Parametri!$C$38,IF(C39&lt;=Parametri!$C$42,C39*Parametri!$C$39,IF(C39&lt;=Parametri!$C$43,C39*Parametri!$C$40,0))),2)</f>
        <v>0</v>
      </c>
      <c r="L39" s="25" t="n">
        <f aca="false">ROUND(A39-B39-G39-H39-I39+J39+K39,2)</f>
        <v>31994.78</v>
      </c>
      <c r="M39" s="28" t="n">
        <f aca="false">ROUND(L39/12,2)</f>
        <v>2666.23</v>
      </c>
      <c r="N39" s="28" t="n">
        <f aca="false">ROUND(L39/13,2)</f>
        <v>2461.14</v>
      </c>
      <c r="O39" s="28" t="n">
        <f aca="false">ROUND(L39/14,2)</f>
        <v>2285.34</v>
      </c>
      <c r="P39" s="29" t="n">
        <f aca="false">1-L39/A39</f>
        <v>0.3601044</v>
      </c>
      <c r="Q39" s="28" t="n">
        <f aca="false">ROUND(A39*Parametri!$C$60,2)</f>
        <v>15000</v>
      </c>
      <c r="R39" s="28" t="n">
        <f aca="false">ROUND(A39/Parametri!$C$62,2)</f>
        <v>3703.7</v>
      </c>
      <c r="S39" s="28" t="n">
        <f aca="false">ROUND(A39*Parametri!$C$61,2)</f>
        <v>250</v>
      </c>
      <c r="T39" s="25" t="n">
        <f aca="false">ROUND(A39+Q39+R39+S39,2)</f>
        <v>68953.7</v>
      </c>
      <c r="U39" s="29" t="n">
        <f aca="false">1-L39/T39</f>
        <v>0.535996182945948</v>
      </c>
    </row>
    <row r="40" customFormat="false" ht="15" hidden="false" customHeight="false" outlineLevel="0" collapsed="false">
      <c r="A40" s="23" t="n">
        <v>51000</v>
      </c>
      <c r="B40" s="24" t="n">
        <f aca="false">ROUND(MIN(A40,Parametri!$C$14)*Parametri!$C$11+MAX(0,MIN(A40,Parametri!$C$14)-Parametri!$C$13)*Parametri!$C$12,2)</f>
        <v>4686.9</v>
      </c>
      <c r="C40" s="24" t="n">
        <f aca="false">ROUND(A40-B40,2)</f>
        <v>46313.1</v>
      </c>
      <c r="D40" s="24" t="n">
        <f aca="false">ROUND(IF(C40&lt;=Parametri!$C$5,C40*Parametri!$C$4,IF(C40&lt;=Parametri!$C$7,Parametri!$C$5*Parametri!$C$4+(C40-Parametri!$C$5)*Parametri!$C$6,Parametri!$C$5*Parametri!$C$4+(Parametri!$C$7-Parametri!$C$5)*Parametri!$C$6+(C40-Parametri!$C$7)*Parametri!$C$8)),2)</f>
        <v>12483.32</v>
      </c>
      <c r="E40" s="24" t="n">
        <f aca="false">ROUND(IF(C40&lt;=Parametri!$C$36,Parametri!$C$17,IF(C40&lt;=Parametri!$C$5,Parametri!$C$18+Parametri!$C$19*(Parametri!$C$5-C40)/Parametri!$C$20,IF(C40&lt;=Parametri!$C$7,Parametri!$C$18*(Parametri!$C$7-C40)/Parametri!$C$21,0)))+IF(AND(C40&gt;Parametri!$C$23,C40&lt;=Parametri!$C$24),Parametri!$C$22,0),2)</f>
        <v>320.09</v>
      </c>
      <c r="F40" s="24" t="n">
        <f aca="false">ROUND(IF(C40&lt;=Parametri!$C$28,0,IF(C40&lt;=Parametri!$C$29,Parametri!$C$27,IF(C40&lt;Parametri!$C$30,Parametri!$C$27*(Parametri!$C$30-C40)/(Parametri!$C$30-Parametri!$C$29),0)))-IF(C40&gt;Parametri!$C$32,Parametri!$C$31,0),2)</f>
        <v>0</v>
      </c>
      <c r="G40" s="24" t="n">
        <f aca="false">ROUND(MAX(0,D40-E40-F40),2)</f>
        <v>12163.23</v>
      </c>
      <c r="H40" s="24" t="n">
        <f aca="false">ROUND(IF(G40&lt;=0,0,IF(IF(C40&lt;=Parametri!$C$51,C40*Parametri!$C$47,IF(C40&lt;=Parametri!$C$52,C40*Parametri!$C$48,IF(C40&lt;=Parametri!$C$53,C40*Parametri!$C$49,C40*Parametri!$C$50)))&lt;=Parametri!$C$54,0,IF(C40&lt;=Parametri!$C$51,C40*Parametri!$C$47,IF(C40&lt;=Parametri!$C$52,C40*Parametri!$C$48,IF(C40&lt;=Parametri!$C$53,C40*Parametri!$C$49,C40*Parametri!$C$50))))),2)</f>
        <v>1287.5</v>
      </c>
      <c r="I40" s="24" t="n">
        <f aca="false">ROUND(IF(G40&lt;=0,0,C40*Parametri!$C$57),2)</f>
        <v>370.5</v>
      </c>
      <c r="J40" s="24" t="n">
        <f aca="false">ROUND(IF(AND(C40&lt;=Parametri!$C$36,D40&gt;(Parametri!$C$17-Parametri!$C$37)),Parametri!$C$35,0),2)</f>
        <v>0</v>
      </c>
      <c r="K40" s="24" t="n">
        <f aca="false">ROUND(IF(C40&lt;=Parametri!$C$41,C40*Parametri!$C$38,IF(C40&lt;=Parametri!$C$42,C40*Parametri!$C$39,IF(C40&lt;=Parametri!$C$43,C40*Parametri!$C$40,0))),2)</f>
        <v>0</v>
      </c>
      <c r="L40" s="25" t="n">
        <f aca="false">ROUND(A40-B40-G40-H40-I40+J40+K40,2)</f>
        <v>32491.87</v>
      </c>
      <c r="M40" s="24" t="n">
        <f aca="false">ROUND(L40/12,2)</f>
        <v>2707.66</v>
      </c>
      <c r="N40" s="24" t="n">
        <f aca="false">ROUND(L40/13,2)</f>
        <v>2499.37</v>
      </c>
      <c r="O40" s="24" t="n">
        <f aca="false">ROUND(L40/14,2)</f>
        <v>2320.85</v>
      </c>
      <c r="P40" s="26" t="n">
        <f aca="false">1-L40/A40</f>
        <v>0.362904509803922</v>
      </c>
      <c r="Q40" s="24" t="n">
        <f aca="false">ROUND(A40*Parametri!$C$60,2)</f>
        <v>15300</v>
      </c>
      <c r="R40" s="24" t="n">
        <f aca="false">ROUND(A40/Parametri!$C$62,2)</f>
        <v>3777.78</v>
      </c>
      <c r="S40" s="24" t="n">
        <f aca="false">ROUND(A40*Parametri!$C$61,2)</f>
        <v>255</v>
      </c>
      <c r="T40" s="25" t="n">
        <f aca="false">ROUND(A40+Q40+R40+S40,2)</f>
        <v>70332.78</v>
      </c>
      <c r="U40" s="26" t="n">
        <f aca="false">1-L40/T40</f>
        <v>0.538026649877909</v>
      </c>
    </row>
    <row r="41" customFormat="false" ht="15" hidden="false" customHeight="false" outlineLevel="0" collapsed="false">
      <c r="A41" s="27" t="n">
        <v>52000</v>
      </c>
      <c r="B41" s="28" t="n">
        <f aca="false">ROUND(MIN(A41,Parametri!$C$14)*Parametri!$C$11+MAX(0,MIN(A41,Parametri!$C$14)-Parametri!$C$13)*Parametri!$C$12,2)</f>
        <v>4778.8</v>
      </c>
      <c r="C41" s="28" t="n">
        <f aca="false">ROUND(A41-B41,2)</f>
        <v>47221.2</v>
      </c>
      <c r="D41" s="28" t="n">
        <f aca="false">ROUND(IF(C41&lt;=Parametri!$C$5,C41*Parametri!$C$4,IF(C41&lt;=Parametri!$C$7,Parametri!$C$5*Parametri!$C$4+(C41-Parametri!$C$5)*Parametri!$C$6,Parametri!$C$5*Parametri!$C$4+(Parametri!$C$7-Parametri!$C$5)*Parametri!$C$6+(C41-Parametri!$C$7)*Parametri!$C$8)),2)</f>
        <v>12783</v>
      </c>
      <c r="E41" s="28" t="n">
        <f aca="false">ROUND(IF(C41&lt;=Parametri!$C$36,Parametri!$C$17,IF(C41&lt;=Parametri!$C$5,Parametri!$C$18+Parametri!$C$19*(Parametri!$C$5-C41)/Parametri!$C$20,IF(C41&lt;=Parametri!$C$7,Parametri!$C$18*(Parametri!$C$7-C41)/Parametri!$C$21,0)))+IF(AND(C41&gt;Parametri!$C$23,C41&lt;=Parametri!$C$24),Parametri!$C$22,0),2)</f>
        <v>241.25</v>
      </c>
      <c r="F41" s="28" t="n">
        <f aca="false">ROUND(IF(C41&lt;=Parametri!$C$28,0,IF(C41&lt;=Parametri!$C$29,Parametri!$C$27,IF(C41&lt;Parametri!$C$30,Parametri!$C$27*(Parametri!$C$30-C41)/(Parametri!$C$30-Parametri!$C$29),0)))-IF(C41&gt;Parametri!$C$32,Parametri!$C$31,0),2)</f>
        <v>0</v>
      </c>
      <c r="G41" s="28" t="n">
        <f aca="false">ROUND(MAX(0,D41-E41-F41),2)</f>
        <v>12541.75</v>
      </c>
      <c r="H41" s="28" t="n">
        <f aca="false">ROUND(IF(G41&lt;=0,0,IF(IF(C41&lt;=Parametri!$C$51,C41*Parametri!$C$47,IF(C41&lt;=Parametri!$C$52,C41*Parametri!$C$48,IF(C41&lt;=Parametri!$C$53,C41*Parametri!$C$49,C41*Parametri!$C$50)))&lt;=Parametri!$C$54,0,IF(C41&lt;=Parametri!$C$51,C41*Parametri!$C$47,IF(C41&lt;=Parametri!$C$52,C41*Parametri!$C$48,IF(C41&lt;=Parametri!$C$53,C41*Parametri!$C$49,C41*Parametri!$C$50))))),2)</f>
        <v>1312.75</v>
      </c>
      <c r="I41" s="28" t="n">
        <f aca="false">ROUND(IF(G41&lt;=0,0,C41*Parametri!$C$57),2)</f>
        <v>377.77</v>
      </c>
      <c r="J41" s="28" t="n">
        <f aca="false">ROUND(IF(AND(C41&lt;=Parametri!$C$36,D41&gt;(Parametri!$C$17-Parametri!$C$37)),Parametri!$C$35,0),2)</f>
        <v>0</v>
      </c>
      <c r="K41" s="28" t="n">
        <f aca="false">ROUND(IF(C41&lt;=Parametri!$C$41,C41*Parametri!$C$38,IF(C41&lt;=Parametri!$C$42,C41*Parametri!$C$39,IF(C41&lt;=Parametri!$C$43,C41*Parametri!$C$40,0))),2)</f>
        <v>0</v>
      </c>
      <c r="L41" s="25" t="n">
        <f aca="false">ROUND(A41-B41-G41-H41-I41+J41+K41,2)</f>
        <v>32988.93</v>
      </c>
      <c r="M41" s="28" t="n">
        <f aca="false">ROUND(L41/12,2)</f>
        <v>2749.08</v>
      </c>
      <c r="N41" s="28" t="n">
        <f aca="false">ROUND(L41/13,2)</f>
        <v>2537.61</v>
      </c>
      <c r="O41" s="28" t="n">
        <f aca="false">ROUND(L41/14,2)</f>
        <v>2356.35</v>
      </c>
      <c r="P41" s="29" t="n">
        <f aca="false">1-L41/A41</f>
        <v>0.3655975</v>
      </c>
      <c r="Q41" s="28" t="n">
        <f aca="false">ROUND(A41*Parametri!$C$60,2)</f>
        <v>15600</v>
      </c>
      <c r="R41" s="28" t="n">
        <f aca="false">ROUND(A41/Parametri!$C$62,2)</f>
        <v>3851.85</v>
      </c>
      <c r="S41" s="28" t="n">
        <f aca="false">ROUND(A41*Parametri!$C$61,2)</f>
        <v>260</v>
      </c>
      <c r="T41" s="25" t="n">
        <f aca="false">ROUND(A41+Q41+R41+S41,2)</f>
        <v>71711.85</v>
      </c>
      <c r="U41" s="29" t="n">
        <f aca="false">1-L41/T41</f>
        <v>0.539979375793541</v>
      </c>
    </row>
    <row r="42" customFormat="false" ht="15" hidden="false" customHeight="false" outlineLevel="0" collapsed="false">
      <c r="A42" s="23" t="n">
        <v>53000</v>
      </c>
      <c r="B42" s="24" t="n">
        <f aca="false">ROUND(MIN(A42,Parametri!$C$14)*Parametri!$C$11+MAX(0,MIN(A42,Parametri!$C$14)-Parametri!$C$13)*Parametri!$C$12,2)</f>
        <v>4870.7</v>
      </c>
      <c r="C42" s="24" t="n">
        <f aca="false">ROUND(A42-B42,2)</f>
        <v>48129.3</v>
      </c>
      <c r="D42" s="24" t="n">
        <f aca="false">ROUND(IF(C42&lt;=Parametri!$C$5,C42*Parametri!$C$4,IF(C42&lt;=Parametri!$C$7,Parametri!$C$5*Parametri!$C$4+(C42-Parametri!$C$5)*Parametri!$C$6,Parametri!$C$5*Parametri!$C$4+(Parametri!$C$7-Parametri!$C$5)*Parametri!$C$6+(C42-Parametri!$C$7)*Parametri!$C$8)),2)</f>
        <v>13082.67</v>
      </c>
      <c r="E42" s="24" t="n">
        <f aca="false">ROUND(IF(C42&lt;=Parametri!$C$36,Parametri!$C$17,IF(C42&lt;=Parametri!$C$5,Parametri!$C$18+Parametri!$C$19*(Parametri!$C$5-C42)/Parametri!$C$20,IF(C42&lt;=Parametri!$C$7,Parametri!$C$18*(Parametri!$C$7-C42)/Parametri!$C$21,0)))+IF(AND(C42&gt;Parametri!$C$23,C42&lt;=Parametri!$C$24),Parametri!$C$22,0),2)</f>
        <v>162.41</v>
      </c>
      <c r="F42" s="24" t="n">
        <f aca="false">ROUND(IF(C42&lt;=Parametri!$C$28,0,IF(C42&lt;=Parametri!$C$29,Parametri!$C$27,IF(C42&lt;Parametri!$C$30,Parametri!$C$27*(Parametri!$C$30-C42)/(Parametri!$C$30-Parametri!$C$29),0)))-IF(C42&gt;Parametri!$C$32,Parametri!$C$31,0),2)</f>
        <v>0</v>
      </c>
      <c r="G42" s="24" t="n">
        <f aca="false">ROUND(MAX(0,D42-E42-F42),2)</f>
        <v>12920.26</v>
      </c>
      <c r="H42" s="24" t="n">
        <f aca="false">ROUND(IF(G42&lt;=0,0,IF(IF(C42&lt;=Parametri!$C$51,C42*Parametri!$C$47,IF(C42&lt;=Parametri!$C$52,C42*Parametri!$C$48,IF(C42&lt;=Parametri!$C$53,C42*Parametri!$C$49,C42*Parametri!$C$50)))&lt;=Parametri!$C$54,0,IF(C42&lt;=Parametri!$C$51,C42*Parametri!$C$47,IF(C42&lt;=Parametri!$C$52,C42*Parametri!$C$48,IF(C42&lt;=Parametri!$C$53,C42*Parametri!$C$49,C42*Parametri!$C$50))))),2)</f>
        <v>1337.99</v>
      </c>
      <c r="I42" s="24" t="n">
        <f aca="false">ROUND(IF(G42&lt;=0,0,C42*Parametri!$C$57),2)</f>
        <v>385.03</v>
      </c>
      <c r="J42" s="24" t="n">
        <f aca="false">ROUND(IF(AND(C42&lt;=Parametri!$C$36,D42&gt;(Parametri!$C$17-Parametri!$C$37)),Parametri!$C$35,0),2)</f>
        <v>0</v>
      </c>
      <c r="K42" s="24" t="n">
        <f aca="false">ROUND(IF(C42&lt;=Parametri!$C$41,C42*Parametri!$C$38,IF(C42&lt;=Parametri!$C$42,C42*Parametri!$C$39,IF(C42&lt;=Parametri!$C$43,C42*Parametri!$C$40,0))),2)</f>
        <v>0</v>
      </c>
      <c r="L42" s="25" t="n">
        <f aca="false">ROUND(A42-B42-G42-H42-I42+J42+K42,2)</f>
        <v>33486.02</v>
      </c>
      <c r="M42" s="24" t="n">
        <f aca="false">ROUND(L42/12,2)</f>
        <v>2790.5</v>
      </c>
      <c r="N42" s="24" t="n">
        <f aca="false">ROUND(L42/13,2)</f>
        <v>2575.85</v>
      </c>
      <c r="O42" s="24" t="n">
        <f aca="false">ROUND(L42/14,2)</f>
        <v>2391.86</v>
      </c>
      <c r="P42" s="26" t="n">
        <f aca="false">1-L42/A42</f>
        <v>0.368188301886793</v>
      </c>
      <c r="Q42" s="24" t="n">
        <f aca="false">ROUND(A42*Parametri!$C$60,2)</f>
        <v>15900</v>
      </c>
      <c r="R42" s="24" t="n">
        <f aca="false">ROUND(A42/Parametri!$C$62,2)</f>
        <v>3925.93</v>
      </c>
      <c r="S42" s="24" t="n">
        <f aca="false">ROUND(A42*Parametri!$C$61,2)</f>
        <v>265</v>
      </c>
      <c r="T42" s="25" t="n">
        <f aca="false">ROUND(A42+Q42+R42+S42,2)</f>
        <v>73090.93</v>
      </c>
      <c r="U42" s="26" t="n">
        <f aca="false">1-L42/T42</f>
        <v>0.541858066383887</v>
      </c>
    </row>
    <row r="43" customFormat="false" ht="15" hidden="false" customHeight="false" outlineLevel="0" collapsed="false">
      <c r="A43" s="27" t="n">
        <v>54000</v>
      </c>
      <c r="B43" s="28" t="n">
        <f aca="false">ROUND(MIN(A43,Parametri!$C$14)*Parametri!$C$11+MAX(0,MIN(A43,Parametri!$C$14)-Parametri!$C$13)*Parametri!$C$12,2)</f>
        <v>4962.6</v>
      </c>
      <c r="C43" s="28" t="n">
        <f aca="false">ROUND(A43-B43,2)</f>
        <v>49037.4</v>
      </c>
      <c r="D43" s="28" t="n">
        <f aca="false">ROUND(IF(C43&lt;=Parametri!$C$5,C43*Parametri!$C$4,IF(C43&lt;=Parametri!$C$7,Parametri!$C$5*Parametri!$C$4+(C43-Parametri!$C$5)*Parametri!$C$6,Parametri!$C$5*Parametri!$C$4+(Parametri!$C$7-Parametri!$C$5)*Parametri!$C$6+(C43-Parametri!$C$7)*Parametri!$C$8)),2)</f>
        <v>13382.34</v>
      </c>
      <c r="E43" s="28" t="n">
        <f aca="false">ROUND(IF(C43&lt;=Parametri!$C$36,Parametri!$C$17,IF(C43&lt;=Parametri!$C$5,Parametri!$C$18+Parametri!$C$19*(Parametri!$C$5-C43)/Parametri!$C$20,IF(C43&lt;=Parametri!$C$7,Parametri!$C$18*(Parametri!$C$7-C43)/Parametri!$C$21,0)))+IF(AND(C43&gt;Parametri!$C$23,C43&lt;=Parametri!$C$24),Parametri!$C$22,0),2)</f>
        <v>83.57</v>
      </c>
      <c r="F43" s="28" t="n">
        <f aca="false">ROUND(IF(C43&lt;=Parametri!$C$28,0,IF(C43&lt;=Parametri!$C$29,Parametri!$C$27,IF(C43&lt;Parametri!$C$30,Parametri!$C$27*(Parametri!$C$30-C43)/(Parametri!$C$30-Parametri!$C$29),0)))-IF(C43&gt;Parametri!$C$32,Parametri!$C$31,0),2)</f>
        <v>0</v>
      </c>
      <c r="G43" s="28" t="n">
        <f aca="false">ROUND(MAX(0,D43-E43-F43),2)</f>
        <v>13298.77</v>
      </c>
      <c r="H43" s="28" t="n">
        <f aca="false">ROUND(IF(G43&lt;=0,0,IF(IF(C43&lt;=Parametri!$C$51,C43*Parametri!$C$47,IF(C43&lt;=Parametri!$C$52,C43*Parametri!$C$48,IF(C43&lt;=Parametri!$C$53,C43*Parametri!$C$49,C43*Parametri!$C$50)))&lt;=Parametri!$C$54,0,IF(C43&lt;=Parametri!$C$51,C43*Parametri!$C$47,IF(C43&lt;=Parametri!$C$52,C43*Parametri!$C$48,IF(C43&lt;=Parametri!$C$53,C43*Parametri!$C$49,C43*Parametri!$C$50))))),2)</f>
        <v>1363.24</v>
      </c>
      <c r="I43" s="28" t="n">
        <f aca="false">ROUND(IF(G43&lt;=0,0,C43*Parametri!$C$57),2)</f>
        <v>392.3</v>
      </c>
      <c r="J43" s="28" t="n">
        <f aca="false">ROUND(IF(AND(C43&lt;=Parametri!$C$36,D43&gt;(Parametri!$C$17-Parametri!$C$37)),Parametri!$C$35,0),2)</f>
        <v>0</v>
      </c>
      <c r="K43" s="28" t="n">
        <f aca="false">ROUND(IF(C43&lt;=Parametri!$C$41,C43*Parametri!$C$38,IF(C43&lt;=Parametri!$C$42,C43*Parametri!$C$39,IF(C43&lt;=Parametri!$C$43,C43*Parametri!$C$40,0))),2)</f>
        <v>0</v>
      </c>
      <c r="L43" s="25" t="n">
        <f aca="false">ROUND(A43-B43-G43-H43-I43+J43+K43,2)</f>
        <v>33983.09</v>
      </c>
      <c r="M43" s="28" t="n">
        <f aca="false">ROUND(L43/12,2)</f>
        <v>2831.92</v>
      </c>
      <c r="N43" s="28" t="n">
        <f aca="false">ROUND(L43/13,2)</f>
        <v>2614.08</v>
      </c>
      <c r="O43" s="28" t="n">
        <f aca="false">ROUND(L43/14,2)</f>
        <v>2427.36</v>
      </c>
      <c r="P43" s="29" t="n">
        <f aca="false">1-L43/A43</f>
        <v>0.370683518518519</v>
      </c>
      <c r="Q43" s="28" t="n">
        <f aca="false">ROUND(A43*Parametri!$C$60,2)</f>
        <v>16200</v>
      </c>
      <c r="R43" s="28" t="n">
        <f aca="false">ROUND(A43/Parametri!$C$62,2)</f>
        <v>4000</v>
      </c>
      <c r="S43" s="28" t="n">
        <f aca="false">ROUND(A43*Parametri!$C$61,2)</f>
        <v>270</v>
      </c>
      <c r="T43" s="25" t="n">
        <f aca="false">ROUND(A43+Q43+R43+S43,2)</f>
        <v>74470</v>
      </c>
      <c r="U43" s="29" t="n">
        <f aca="false">1-L43/T43</f>
        <v>0.543667382838727</v>
      </c>
    </row>
    <row r="44" customFormat="false" ht="15" hidden="false" customHeight="false" outlineLevel="0" collapsed="false">
      <c r="A44" s="23" t="n">
        <v>55000</v>
      </c>
      <c r="B44" s="24" t="n">
        <f aca="false">ROUND(MIN(A44,Parametri!$C$14)*Parametri!$C$11+MAX(0,MIN(A44,Parametri!$C$14)-Parametri!$C$13)*Parametri!$C$12,2)</f>
        <v>5054.5</v>
      </c>
      <c r="C44" s="24" t="n">
        <f aca="false">ROUND(A44-B44,2)</f>
        <v>49945.5</v>
      </c>
      <c r="D44" s="24" t="n">
        <f aca="false">ROUND(IF(C44&lt;=Parametri!$C$5,C44*Parametri!$C$4,IF(C44&lt;=Parametri!$C$7,Parametri!$C$5*Parametri!$C$4+(C44-Parametri!$C$5)*Parametri!$C$6,Parametri!$C$5*Parametri!$C$4+(Parametri!$C$7-Parametri!$C$5)*Parametri!$C$6+(C44-Parametri!$C$7)*Parametri!$C$8)),2)</f>
        <v>13682.02</v>
      </c>
      <c r="E44" s="24" t="n">
        <f aca="false">ROUND(IF(C44&lt;=Parametri!$C$36,Parametri!$C$17,IF(C44&lt;=Parametri!$C$5,Parametri!$C$18+Parametri!$C$19*(Parametri!$C$5-C44)/Parametri!$C$20,IF(C44&lt;=Parametri!$C$7,Parametri!$C$18*(Parametri!$C$7-C44)/Parametri!$C$21,0)))+IF(AND(C44&gt;Parametri!$C$23,C44&lt;=Parametri!$C$24),Parametri!$C$22,0),2)</f>
        <v>4.73</v>
      </c>
      <c r="F44" s="24" t="n">
        <f aca="false">ROUND(IF(C44&lt;=Parametri!$C$28,0,IF(C44&lt;=Parametri!$C$29,Parametri!$C$27,IF(C44&lt;Parametri!$C$30,Parametri!$C$27*(Parametri!$C$30-C44)/(Parametri!$C$30-Parametri!$C$29),0)))-IF(C44&gt;Parametri!$C$32,Parametri!$C$31,0),2)</f>
        <v>0</v>
      </c>
      <c r="G44" s="24" t="n">
        <f aca="false">ROUND(MAX(0,D44-E44-F44),2)</f>
        <v>13677.29</v>
      </c>
      <c r="H44" s="24" t="n">
        <f aca="false">ROUND(IF(G44&lt;=0,0,IF(IF(C44&lt;=Parametri!$C$51,C44*Parametri!$C$47,IF(C44&lt;=Parametri!$C$52,C44*Parametri!$C$48,IF(C44&lt;=Parametri!$C$53,C44*Parametri!$C$49,C44*Parametri!$C$50)))&lt;=Parametri!$C$54,0,IF(C44&lt;=Parametri!$C$51,C44*Parametri!$C$47,IF(C44&lt;=Parametri!$C$52,C44*Parametri!$C$48,IF(C44&lt;=Parametri!$C$53,C44*Parametri!$C$49,C44*Parametri!$C$50))))),2)</f>
        <v>1388.48</v>
      </c>
      <c r="I44" s="24" t="n">
        <f aca="false">ROUND(IF(G44&lt;=0,0,C44*Parametri!$C$57),2)</f>
        <v>399.56</v>
      </c>
      <c r="J44" s="24" t="n">
        <f aca="false">ROUND(IF(AND(C44&lt;=Parametri!$C$36,D44&gt;(Parametri!$C$17-Parametri!$C$37)),Parametri!$C$35,0),2)</f>
        <v>0</v>
      </c>
      <c r="K44" s="24" t="n">
        <f aca="false">ROUND(IF(C44&lt;=Parametri!$C$41,C44*Parametri!$C$38,IF(C44&lt;=Parametri!$C$42,C44*Parametri!$C$39,IF(C44&lt;=Parametri!$C$43,C44*Parametri!$C$40,0))),2)</f>
        <v>0</v>
      </c>
      <c r="L44" s="25" t="n">
        <f aca="false">ROUND(A44-B44-G44-H44-I44+J44+K44,2)</f>
        <v>34480.17</v>
      </c>
      <c r="M44" s="24" t="n">
        <f aca="false">ROUND(L44/12,2)</f>
        <v>2873.35</v>
      </c>
      <c r="N44" s="24" t="n">
        <f aca="false">ROUND(L44/13,2)</f>
        <v>2652.32</v>
      </c>
      <c r="O44" s="24" t="n">
        <f aca="false">ROUND(L44/14,2)</f>
        <v>2462.87</v>
      </c>
      <c r="P44" s="26" t="n">
        <f aca="false">1-L44/A44</f>
        <v>0.373087818181818</v>
      </c>
      <c r="Q44" s="24" t="n">
        <f aca="false">ROUND(A44*Parametri!$C$60,2)</f>
        <v>16500</v>
      </c>
      <c r="R44" s="24" t="n">
        <f aca="false">ROUND(A44/Parametri!$C$62,2)</f>
        <v>4074.07</v>
      </c>
      <c r="S44" s="24" t="n">
        <f aca="false">ROUND(A44*Parametri!$C$61,2)</f>
        <v>275</v>
      </c>
      <c r="T44" s="25" t="n">
        <f aca="false">ROUND(A44+Q44+R44+S44,2)</f>
        <v>75849.07</v>
      </c>
      <c r="U44" s="26" t="n">
        <f aca="false">1-L44/T44</f>
        <v>0.545410774317998</v>
      </c>
    </row>
    <row r="45" customFormat="false" ht="15" hidden="false" customHeight="false" outlineLevel="0" collapsed="false">
      <c r="A45" s="27" t="n">
        <v>56000</v>
      </c>
      <c r="B45" s="28" t="n">
        <f aca="false">ROUND(MIN(A45,Parametri!$C$14)*Parametri!$C$11+MAX(0,MIN(A45,Parametri!$C$14)-Parametri!$C$13)*Parametri!$C$12,2)</f>
        <v>5146.4</v>
      </c>
      <c r="C45" s="28" t="n">
        <f aca="false">ROUND(A45-B45,2)</f>
        <v>50853.6</v>
      </c>
      <c r="D45" s="28" t="n">
        <f aca="false">ROUND(IF(C45&lt;=Parametri!$C$5,C45*Parametri!$C$4,IF(C45&lt;=Parametri!$C$7,Parametri!$C$5*Parametri!$C$4+(C45-Parametri!$C$5)*Parametri!$C$6,Parametri!$C$5*Parametri!$C$4+(Parametri!$C$7-Parametri!$C$5)*Parametri!$C$6+(C45-Parametri!$C$7)*Parametri!$C$8)),2)</f>
        <v>14067.05</v>
      </c>
      <c r="E45" s="28" t="n">
        <f aca="false">ROUND(IF(C45&lt;=Parametri!$C$36,Parametri!$C$17,IF(C45&lt;=Parametri!$C$5,Parametri!$C$18+Parametri!$C$19*(Parametri!$C$5-C45)/Parametri!$C$20,IF(C45&lt;=Parametri!$C$7,Parametri!$C$18*(Parametri!$C$7-C45)/Parametri!$C$21,0)))+IF(AND(C45&gt;Parametri!$C$23,C45&lt;=Parametri!$C$24),Parametri!$C$22,0),2)</f>
        <v>0</v>
      </c>
      <c r="F45" s="28" t="n">
        <f aca="false">ROUND(IF(C45&lt;=Parametri!$C$28,0,IF(C45&lt;=Parametri!$C$29,Parametri!$C$27,IF(C45&lt;Parametri!$C$30,Parametri!$C$27*(Parametri!$C$30-C45)/(Parametri!$C$30-Parametri!$C$29),0)))-IF(C45&gt;Parametri!$C$32,Parametri!$C$31,0),2)</f>
        <v>0</v>
      </c>
      <c r="G45" s="28" t="n">
        <f aca="false">ROUND(MAX(0,D45-E45-F45),2)</f>
        <v>14067.05</v>
      </c>
      <c r="H45" s="28" t="n">
        <f aca="false">ROUND(IF(G45&lt;=0,0,IF(IF(C45&lt;=Parametri!$C$51,C45*Parametri!$C$47,IF(C45&lt;=Parametri!$C$52,C45*Parametri!$C$48,IF(C45&lt;=Parametri!$C$53,C45*Parametri!$C$49,C45*Parametri!$C$50)))&lt;=Parametri!$C$54,0,IF(C45&lt;=Parametri!$C$51,C45*Parametri!$C$47,IF(C45&lt;=Parametri!$C$52,C45*Parametri!$C$48,IF(C45&lt;=Parametri!$C$53,C45*Parametri!$C$49,C45*Parametri!$C$50))))),2)</f>
        <v>1693.42</v>
      </c>
      <c r="I45" s="28" t="n">
        <f aca="false">ROUND(IF(G45&lt;=0,0,C45*Parametri!$C$57),2)</f>
        <v>406.83</v>
      </c>
      <c r="J45" s="28" t="n">
        <f aca="false">ROUND(IF(AND(C45&lt;=Parametri!$C$36,D45&gt;(Parametri!$C$17-Parametri!$C$37)),Parametri!$C$35,0),2)</f>
        <v>0</v>
      </c>
      <c r="K45" s="28" t="n">
        <f aca="false">ROUND(IF(C45&lt;=Parametri!$C$41,C45*Parametri!$C$38,IF(C45&lt;=Parametri!$C$42,C45*Parametri!$C$39,IF(C45&lt;=Parametri!$C$43,C45*Parametri!$C$40,0))),2)</f>
        <v>0</v>
      </c>
      <c r="L45" s="25" t="n">
        <f aca="false">ROUND(A45-B45-G45-H45-I45+J45+K45,2)</f>
        <v>34686.3</v>
      </c>
      <c r="M45" s="28" t="n">
        <f aca="false">ROUND(L45/12,2)</f>
        <v>2890.53</v>
      </c>
      <c r="N45" s="28" t="n">
        <f aca="false">ROUND(L45/13,2)</f>
        <v>2668.18</v>
      </c>
      <c r="O45" s="28" t="n">
        <f aca="false">ROUND(L45/14,2)</f>
        <v>2477.59</v>
      </c>
      <c r="P45" s="29" t="n">
        <f aca="false">1-L45/A45</f>
        <v>0.380601785714286</v>
      </c>
      <c r="Q45" s="28" t="n">
        <f aca="false">ROUND(A45*Parametri!$C$60,2)</f>
        <v>16800</v>
      </c>
      <c r="R45" s="28" t="n">
        <f aca="false">ROUND(A45/Parametri!$C$62,2)</f>
        <v>4148.15</v>
      </c>
      <c r="S45" s="28" t="n">
        <f aca="false">ROUND(A45*Parametri!$C$61,2)</f>
        <v>280</v>
      </c>
      <c r="T45" s="25" t="n">
        <f aca="false">ROUND(A45+Q45+R45+S45,2)</f>
        <v>77228.15</v>
      </c>
      <c r="U45" s="29" t="n">
        <f aca="false">1-L45/T45</f>
        <v>0.550859369284387</v>
      </c>
    </row>
    <row r="46" customFormat="false" ht="15" hidden="false" customHeight="false" outlineLevel="0" collapsed="false">
      <c r="A46" s="23" t="n">
        <v>57000</v>
      </c>
      <c r="B46" s="24" t="n">
        <f aca="false">ROUND(MIN(A46,Parametri!$C$14)*Parametri!$C$11+MAX(0,MIN(A46,Parametri!$C$14)-Parametri!$C$13)*Parametri!$C$12,2)</f>
        <v>5246.06</v>
      </c>
      <c r="C46" s="24" t="n">
        <f aca="false">ROUND(A46-B46,2)</f>
        <v>51753.94</v>
      </c>
      <c r="D46" s="24" t="n">
        <f aca="false">ROUND(IF(C46&lt;=Parametri!$C$5,C46*Parametri!$C$4,IF(C46&lt;=Parametri!$C$7,Parametri!$C$5*Parametri!$C$4+(C46-Parametri!$C$5)*Parametri!$C$6,Parametri!$C$5*Parametri!$C$4+(Parametri!$C$7-Parametri!$C$5)*Parametri!$C$6+(C46-Parametri!$C$7)*Parametri!$C$8)),2)</f>
        <v>14454.19</v>
      </c>
      <c r="E46" s="24" t="n">
        <f aca="false">ROUND(IF(C46&lt;=Parametri!$C$36,Parametri!$C$17,IF(C46&lt;=Parametri!$C$5,Parametri!$C$18+Parametri!$C$19*(Parametri!$C$5-C46)/Parametri!$C$20,IF(C46&lt;=Parametri!$C$7,Parametri!$C$18*(Parametri!$C$7-C46)/Parametri!$C$21,0)))+IF(AND(C46&gt;Parametri!$C$23,C46&lt;=Parametri!$C$24),Parametri!$C$22,0),2)</f>
        <v>0</v>
      </c>
      <c r="F46" s="24" t="n">
        <f aca="false">ROUND(IF(C46&lt;=Parametri!$C$28,0,IF(C46&lt;=Parametri!$C$29,Parametri!$C$27,IF(C46&lt;Parametri!$C$30,Parametri!$C$27*(Parametri!$C$30-C46)/(Parametri!$C$30-Parametri!$C$29),0)))-IF(C46&gt;Parametri!$C$32,Parametri!$C$31,0),2)</f>
        <v>0</v>
      </c>
      <c r="G46" s="24" t="n">
        <f aca="false">ROUND(MAX(0,D46-E46-F46),2)</f>
        <v>14454.19</v>
      </c>
      <c r="H46" s="24" t="n">
        <f aca="false">ROUND(IF(G46&lt;=0,0,IF(IF(C46&lt;=Parametri!$C$51,C46*Parametri!$C$47,IF(C46&lt;=Parametri!$C$52,C46*Parametri!$C$48,IF(C46&lt;=Parametri!$C$53,C46*Parametri!$C$49,C46*Parametri!$C$50)))&lt;=Parametri!$C$54,0,IF(C46&lt;=Parametri!$C$51,C46*Parametri!$C$47,IF(C46&lt;=Parametri!$C$52,C46*Parametri!$C$48,IF(C46&lt;=Parametri!$C$53,C46*Parametri!$C$49,C46*Parametri!$C$50))))),2)</f>
        <v>1723.41</v>
      </c>
      <c r="I46" s="24" t="n">
        <f aca="false">ROUND(IF(G46&lt;=0,0,C46*Parametri!$C$57),2)</f>
        <v>414.03</v>
      </c>
      <c r="J46" s="24" t="n">
        <f aca="false">ROUND(IF(AND(C46&lt;=Parametri!$C$36,D46&gt;(Parametri!$C$17-Parametri!$C$37)),Parametri!$C$35,0),2)</f>
        <v>0</v>
      </c>
      <c r="K46" s="24" t="n">
        <f aca="false">ROUND(IF(C46&lt;=Parametri!$C$41,C46*Parametri!$C$38,IF(C46&lt;=Parametri!$C$42,C46*Parametri!$C$39,IF(C46&lt;=Parametri!$C$43,C46*Parametri!$C$40,0))),2)</f>
        <v>0</v>
      </c>
      <c r="L46" s="25" t="n">
        <f aca="false">ROUND(A46-B46-G46-H46-I46+J46+K46,2)</f>
        <v>35162.31</v>
      </c>
      <c r="M46" s="24" t="n">
        <f aca="false">ROUND(L46/12,2)</f>
        <v>2930.19</v>
      </c>
      <c r="N46" s="24" t="n">
        <f aca="false">ROUND(L46/13,2)</f>
        <v>2704.79</v>
      </c>
      <c r="O46" s="24" t="n">
        <f aca="false">ROUND(L46/14,2)</f>
        <v>2511.59</v>
      </c>
      <c r="P46" s="26" t="n">
        <f aca="false">1-L46/A46</f>
        <v>0.383117368421053</v>
      </c>
      <c r="Q46" s="24" t="n">
        <f aca="false">ROUND(A46*Parametri!$C$60,2)</f>
        <v>17100</v>
      </c>
      <c r="R46" s="24" t="n">
        <f aca="false">ROUND(A46/Parametri!$C$62,2)</f>
        <v>4222.22</v>
      </c>
      <c r="S46" s="24" t="n">
        <f aca="false">ROUND(A46*Parametri!$C$61,2)</f>
        <v>285</v>
      </c>
      <c r="T46" s="25" t="n">
        <f aca="false">ROUND(A46+Q46+R46+S46,2)</f>
        <v>78607.22</v>
      </c>
      <c r="U46" s="26" t="n">
        <f aca="false">1-L46/T46</f>
        <v>0.552683455794519</v>
      </c>
    </row>
    <row r="47" customFormat="false" ht="15" hidden="false" customHeight="false" outlineLevel="0" collapsed="false">
      <c r="A47" s="27" t="n">
        <v>58000</v>
      </c>
      <c r="B47" s="28" t="n">
        <f aca="false">ROUND(MIN(A47,Parametri!$C$14)*Parametri!$C$11+MAX(0,MIN(A47,Parametri!$C$14)-Parametri!$C$13)*Parametri!$C$12,2)</f>
        <v>5347.96</v>
      </c>
      <c r="C47" s="28" t="n">
        <f aca="false">ROUND(A47-B47,2)</f>
        <v>52652.04</v>
      </c>
      <c r="D47" s="28" t="n">
        <f aca="false">ROUND(IF(C47&lt;=Parametri!$C$5,C47*Parametri!$C$4,IF(C47&lt;=Parametri!$C$7,Parametri!$C$5*Parametri!$C$4+(C47-Parametri!$C$5)*Parametri!$C$6,Parametri!$C$5*Parametri!$C$4+(Parametri!$C$7-Parametri!$C$5)*Parametri!$C$6+(C47-Parametri!$C$7)*Parametri!$C$8)),2)</f>
        <v>14840.38</v>
      </c>
      <c r="E47" s="28" t="n">
        <f aca="false">ROUND(IF(C47&lt;=Parametri!$C$36,Parametri!$C$17,IF(C47&lt;=Parametri!$C$5,Parametri!$C$18+Parametri!$C$19*(Parametri!$C$5-C47)/Parametri!$C$20,IF(C47&lt;=Parametri!$C$7,Parametri!$C$18*(Parametri!$C$7-C47)/Parametri!$C$21,0)))+IF(AND(C47&gt;Parametri!$C$23,C47&lt;=Parametri!$C$24),Parametri!$C$22,0),2)</f>
        <v>0</v>
      </c>
      <c r="F47" s="28" t="n">
        <f aca="false">ROUND(IF(C47&lt;=Parametri!$C$28,0,IF(C47&lt;=Parametri!$C$29,Parametri!$C$27,IF(C47&lt;Parametri!$C$30,Parametri!$C$27*(Parametri!$C$30-C47)/(Parametri!$C$30-Parametri!$C$29),0)))-IF(C47&gt;Parametri!$C$32,Parametri!$C$31,0),2)</f>
        <v>0</v>
      </c>
      <c r="G47" s="28" t="n">
        <f aca="false">ROUND(MAX(0,D47-E47-F47),2)</f>
        <v>14840.38</v>
      </c>
      <c r="H47" s="28" t="n">
        <f aca="false">ROUND(IF(G47&lt;=0,0,IF(IF(C47&lt;=Parametri!$C$51,C47*Parametri!$C$47,IF(C47&lt;=Parametri!$C$52,C47*Parametri!$C$48,IF(C47&lt;=Parametri!$C$53,C47*Parametri!$C$49,C47*Parametri!$C$50)))&lt;=Parametri!$C$54,0,IF(C47&lt;=Parametri!$C$51,C47*Parametri!$C$47,IF(C47&lt;=Parametri!$C$52,C47*Parametri!$C$48,IF(C47&lt;=Parametri!$C$53,C47*Parametri!$C$49,C47*Parametri!$C$50))))),2)</f>
        <v>1753.31</v>
      </c>
      <c r="I47" s="28" t="n">
        <f aca="false">ROUND(IF(G47&lt;=0,0,C47*Parametri!$C$57),2)</f>
        <v>421.22</v>
      </c>
      <c r="J47" s="28" t="n">
        <f aca="false">ROUND(IF(AND(C47&lt;=Parametri!$C$36,D47&gt;(Parametri!$C$17-Parametri!$C$37)),Parametri!$C$35,0),2)</f>
        <v>0</v>
      </c>
      <c r="K47" s="28" t="n">
        <f aca="false">ROUND(IF(C47&lt;=Parametri!$C$41,C47*Parametri!$C$38,IF(C47&lt;=Parametri!$C$42,C47*Parametri!$C$39,IF(C47&lt;=Parametri!$C$43,C47*Parametri!$C$40,0))),2)</f>
        <v>0</v>
      </c>
      <c r="L47" s="25" t="n">
        <f aca="false">ROUND(A47-B47-G47-H47-I47+J47+K47,2)</f>
        <v>35637.13</v>
      </c>
      <c r="M47" s="28" t="n">
        <f aca="false">ROUND(L47/12,2)</f>
        <v>2969.76</v>
      </c>
      <c r="N47" s="28" t="n">
        <f aca="false">ROUND(L47/13,2)</f>
        <v>2741.32</v>
      </c>
      <c r="O47" s="28" t="n">
        <f aca="false">ROUND(L47/14,2)</f>
        <v>2545.51</v>
      </c>
      <c r="P47" s="29" t="n">
        <f aca="false">1-L47/A47</f>
        <v>0.385566724137931</v>
      </c>
      <c r="Q47" s="28" t="n">
        <f aca="false">ROUND(A47*Parametri!$C$60,2)</f>
        <v>17400</v>
      </c>
      <c r="R47" s="28" t="n">
        <f aca="false">ROUND(A47/Parametri!$C$62,2)</f>
        <v>4296.3</v>
      </c>
      <c r="S47" s="28" t="n">
        <f aca="false">ROUND(A47*Parametri!$C$61,2)</f>
        <v>290</v>
      </c>
      <c r="T47" s="25" t="n">
        <f aca="false">ROUND(A47+Q47+R47+S47,2)</f>
        <v>79986.3</v>
      </c>
      <c r="U47" s="29" t="n">
        <f aca="false">1-L47/T47</f>
        <v>0.554459576202425</v>
      </c>
    </row>
    <row r="48" customFormat="false" ht="15" hidden="false" customHeight="false" outlineLevel="0" collapsed="false">
      <c r="A48" s="23" t="n">
        <v>59000</v>
      </c>
      <c r="B48" s="24" t="n">
        <f aca="false">ROUND(MIN(A48,Parametri!$C$14)*Parametri!$C$11+MAX(0,MIN(A48,Parametri!$C$14)-Parametri!$C$13)*Parametri!$C$12,2)</f>
        <v>5449.86</v>
      </c>
      <c r="C48" s="24" t="n">
        <f aca="false">ROUND(A48-B48,2)</f>
        <v>53550.14</v>
      </c>
      <c r="D48" s="24" t="n">
        <f aca="false">ROUND(IF(C48&lt;=Parametri!$C$5,C48*Parametri!$C$4,IF(C48&lt;=Parametri!$C$7,Parametri!$C$5*Parametri!$C$4+(C48-Parametri!$C$5)*Parametri!$C$6,Parametri!$C$5*Parametri!$C$4+(Parametri!$C$7-Parametri!$C$5)*Parametri!$C$6+(C48-Parametri!$C$7)*Parametri!$C$8)),2)</f>
        <v>15226.56</v>
      </c>
      <c r="E48" s="24" t="n">
        <f aca="false">ROUND(IF(C48&lt;=Parametri!$C$36,Parametri!$C$17,IF(C48&lt;=Parametri!$C$5,Parametri!$C$18+Parametri!$C$19*(Parametri!$C$5-C48)/Parametri!$C$20,IF(C48&lt;=Parametri!$C$7,Parametri!$C$18*(Parametri!$C$7-C48)/Parametri!$C$21,0)))+IF(AND(C48&gt;Parametri!$C$23,C48&lt;=Parametri!$C$24),Parametri!$C$22,0),2)</f>
        <v>0</v>
      </c>
      <c r="F48" s="24" t="n">
        <f aca="false">ROUND(IF(C48&lt;=Parametri!$C$28,0,IF(C48&lt;=Parametri!$C$29,Parametri!$C$27,IF(C48&lt;Parametri!$C$30,Parametri!$C$27*(Parametri!$C$30-C48)/(Parametri!$C$30-Parametri!$C$29),0)))-IF(C48&gt;Parametri!$C$32,Parametri!$C$31,0),2)</f>
        <v>0</v>
      </c>
      <c r="G48" s="24" t="n">
        <f aca="false">ROUND(MAX(0,D48-E48-F48),2)</f>
        <v>15226.56</v>
      </c>
      <c r="H48" s="24" t="n">
        <f aca="false">ROUND(IF(G48&lt;=0,0,IF(IF(C48&lt;=Parametri!$C$51,C48*Parametri!$C$47,IF(C48&lt;=Parametri!$C$52,C48*Parametri!$C$48,IF(C48&lt;=Parametri!$C$53,C48*Parametri!$C$49,C48*Parametri!$C$50)))&lt;=Parametri!$C$54,0,IF(C48&lt;=Parametri!$C$51,C48*Parametri!$C$47,IF(C48&lt;=Parametri!$C$52,C48*Parametri!$C$48,IF(C48&lt;=Parametri!$C$53,C48*Parametri!$C$49,C48*Parametri!$C$50))))),2)</f>
        <v>1783.22</v>
      </c>
      <c r="I48" s="24" t="n">
        <f aca="false">ROUND(IF(G48&lt;=0,0,C48*Parametri!$C$57),2)</f>
        <v>428.4</v>
      </c>
      <c r="J48" s="24" t="n">
        <f aca="false">ROUND(IF(AND(C48&lt;=Parametri!$C$36,D48&gt;(Parametri!$C$17-Parametri!$C$37)),Parametri!$C$35,0),2)</f>
        <v>0</v>
      </c>
      <c r="K48" s="24" t="n">
        <f aca="false">ROUND(IF(C48&lt;=Parametri!$C$41,C48*Parametri!$C$38,IF(C48&lt;=Parametri!$C$42,C48*Parametri!$C$39,IF(C48&lt;=Parametri!$C$43,C48*Parametri!$C$40,0))),2)</f>
        <v>0</v>
      </c>
      <c r="L48" s="25" t="n">
        <f aca="false">ROUND(A48-B48-G48-H48-I48+J48+K48,2)</f>
        <v>36111.96</v>
      </c>
      <c r="M48" s="24" t="n">
        <f aca="false">ROUND(L48/12,2)</f>
        <v>3009.33</v>
      </c>
      <c r="N48" s="24" t="n">
        <f aca="false">ROUND(L48/13,2)</f>
        <v>2777.84</v>
      </c>
      <c r="O48" s="24" t="n">
        <f aca="false">ROUND(L48/14,2)</f>
        <v>2579.43</v>
      </c>
      <c r="P48" s="26" t="n">
        <f aca="false">1-L48/A48</f>
        <v>0.387932881355932</v>
      </c>
      <c r="Q48" s="24" t="n">
        <f aca="false">ROUND(A48*Parametri!$C$60,2)</f>
        <v>17700</v>
      </c>
      <c r="R48" s="24" t="n">
        <f aca="false">ROUND(A48/Parametri!$C$62,2)</f>
        <v>4370.37</v>
      </c>
      <c r="S48" s="24" t="n">
        <f aca="false">ROUND(A48*Parametri!$C$61,2)</f>
        <v>295</v>
      </c>
      <c r="T48" s="25" t="n">
        <f aca="false">ROUND(A48+Q48+R48+S48,2)</f>
        <v>81365.37</v>
      </c>
      <c r="U48" s="26" t="n">
        <f aca="false">1-L48/T48</f>
        <v>0.556175311437777</v>
      </c>
    </row>
    <row r="49" customFormat="false" ht="15" hidden="false" customHeight="false" outlineLevel="0" collapsed="false">
      <c r="A49" s="27" t="n">
        <v>60000</v>
      </c>
      <c r="B49" s="28" t="n">
        <f aca="false">ROUND(MIN(A49,Parametri!$C$14)*Parametri!$C$11+MAX(0,MIN(A49,Parametri!$C$14)-Parametri!$C$13)*Parametri!$C$12,2)</f>
        <v>5551.76</v>
      </c>
      <c r="C49" s="28" t="n">
        <f aca="false">ROUND(A49-B49,2)</f>
        <v>54448.24</v>
      </c>
      <c r="D49" s="28" t="n">
        <f aca="false">ROUND(IF(C49&lt;=Parametri!$C$5,C49*Parametri!$C$4,IF(C49&lt;=Parametri!$C$7,Parametri!$C$5*Parametri!$C$4+(C49-Parametri!$C$5)*Parametri!$C$6,Parametri!$C$5*Parametri!$C$4+(Parametri!$C$7-Parametri!$C$5)*Parametri!$C$6+(C49-Parametri!$C$7)*Parametri!$C$8)),2)</f>
        <v>15612.74</v>
      </c>
      <c r="E49" s="28" t="n">
        <f aca="false">ROUND(IF(C49&lt;=Parametri!$C$36,Parametri!$C$17,IF(C49&lt;=Parametri!$C$5,Parametri!$C$18+Parametri!$C$19*(Parametri!$C$5-C49)/Parametri!$C$20,IF(C49&lt;=Parametri!$C$7,Parametri!$C$18*(Parametri!$C$7-C49)/Parametri!$C$21,0)))+IF(AND(C49&gt;Parametri!$C$23,C49&lt;=Parametri!$C$24),Parametri!$C$22,0),2)</f>
        <v>0</v>
      </c>
      <c r="F49" s="28" t="n">
        <f aca="false">ROUND(IF(C49&lt;=Parametri!$C$28,0,IF(C49&lt;=Parametri!$C$29,Parametri!$C$27,IF(C49&lt;Parametri!$C$30,Parametri!$C$27*(Parametri!$C$30-C49)/(Parametri!$C$30-Parametri!$C$29),0)))-IF(C49&gt;Parametri!$C$32,Parametri!$C$31,0),2)</f>
        <v>0</v>
      </c>
      <c r="G49" s="28" t="n">
        <f aca="false">ROUND(MAX(0,D49-E49-F49),2)</f>
        <v>15612.74</v>
      </c>
      <c r="H49" s="28" t="n">
        <f aca="false">ROUND(IF(G49&lt;=0,0,IF(IF(C49&lt;=Parametri!$C$51,C49*Parametri!$C$47,IF(C49&lt;=Parametri!$C$52,C49*Parametri!$C$48,IF(C49&lt;=Parametri!$C$53,C49*Parametri!$C$49,C49*Parametri!$C$50)))&lt;=Parametri!$C$54,0,IF(C49&lt;=Parametri!$C$51,C49*Parametri!$C$47,IF(C49&lt;=Parametri!$C$52,C49*Parametri!$C$48,IF(C49&lt;=Parametri!$C$53,C49*Parametri!$C$49,C49*Parametri!$C$50))))),2)</f>
        <v>1813.13</v>
      </c>
      <c r="I49" s="28" t="n">
        <f aca="false">ROUND(IF(G49&lt;=0,0,C49*Parametri!$C$57),2)</f>
        <v>435.59</v>
      </c>
      <c r="J49" s="28" t="n">
        <f aca="false">ROUND(IF(AND(C49&lt;=Parametri!$C$36,D49&gt;(Parametri!$C$17-Parametri!$C$37)),Parametri!$C$35,0),2)</f>
        <v>0</v>
      </c>
      <c r="K49" s="28" t="n">
        <f aca="false">ROUND(IF(C49&lt;=Parametri!$C$41,C49*Parametri!$C$38,IF(C49&lt;=Parametri!$C$42,C49*Parametri!$C$39,IF(C49&lt;=Parametri!$C$43,C49*Parametri!$C$40,0))),2)</f>
        <v>0</v>
      </c>
      <c r="L49" s="25" t="n">
        <f aca="false">ROUND(A49-B49-G49-H49-I49+J49+K49,2)</f>
        <v>36586.78</v>
      </c>
      <c r="M49" s="28" t="n">
        <f aca="false">ROUND(L49/12,2)</f>
        <v>3048.9</v>
      </c>
      <c r="N49" s="28" t="n">
        <f aca="false">ROUND(L49/13,2)</f>
        <v>2814.37</v>
      </c>
      <c r="O49" s="28" t="n">
        <f aca="false">ROUND(L49/14,2)</f>
        <v>2613.34</v>
      </c>
      <c r="P49" s="29" t="n">
        <f aca="false">1-L49/A49</f>
        <v>0.390220333333333</v>
      </c>
      <c r="Q49" s="28" t="n">
        <f aca="false">ROUND(A49*Parametri!$C$60,2)</f>
        <v>18000</v>
      </c>
      <c r="R49" s="28" t="n">
        <f aca="false">ROUND(A49/Parametri!$C$62,2)</f>
        <v>4444.44</v>
      </c>
      <c r="S49" s="28" t="n">
        <f aca="false">ROUND(A49*Parametri!$C$61,2)</f>
        <v>300</v>
      </c>
      <c r="T49" s="25" t="n">
        <f aca="false">ROUND(A49+Q49+R49+S49,2)</f>
        <v>82744.44</v>
      </c>
      <c r="U49" s="29" t="n">
        <f aca="false">1-L49/T49</f>
        <v>0.557833976518543</v>
      </c>
    </row>
    <row r="50" customFormat="false" ht="15" hidden="false" customHeight="false" outlineLevel="0" collapsed="false">
      <c r="A50" s="23" t="n">
        <v>61000</v>
      </c>
      <c r="B50" s="24" t="n">
        <f aca="false">ROUND(MIN(A50,Parametri!$C$14)*Parametri!$C$11+MAX(0,MIN(A50,Parametri!$C$14)-Parametri!$C$13)*Parametri!$C$12,2)</f>
        <v>5653.66</v>
      </c>
      <c r="C50" s="24" t="n">
        <f aca="false">ROUND(A50-B50,2)</f>
        <v>55346.34</v>
      </c>
      <c r="D50" s="24" t="n">
        <f aca="false">ROUND(IF(C50&lt;=Parametri!$C$5,C50*Parametri!$C$4,IF(C50&lt;=Parametri!$C$7,Parametri!$C$5*Parametri!$C$4+(C50-Parametri!$C$5)*Parametri!$C$6,Parametri!$C$5*Parametri!$C$4+(Parametri!$C$7-Parametri!$C$5)*Parametri!$C$6+(C50-Parametri!$C$7)*Parametri!$C$8)),2)</f>
        <v>15998.93</v>
      </c>
      <c r="E50" s="24" t="n">
        <f aca="false">ROUND(IF(C50&lt;=Parametri!$C$36,Parametri!$C$17,IF(C50&lt;=Parametri!$C$5,Parametri!$C$18+Parametri!$C$19*(Parametri!$C$5-C50)/Parametri!$C$20,IF(C50&lt;=Parametri!$C$7,Parametri!$C$18*(Parametri!$C$7-C50)/Parametri!$C$21,0)))+IF(AND(C50&gt;Parametri!$C$23,C50&lt;=Parametri!$C$24),Parametri!$C$22,0),2)</f>
        <v>0</v>
      </c>
      <c r="F50" s="24" t="n">
        <f aca="false">ROUND(IF(C50&lt;=Parametri!$C$28,0,IF(C50&lt;=Parametri!$C$29,Parametri!$C$27,IF(C50&lt;Parametri!$C$30,Parametri!$C$27*(Parametri!$C$30-C50)/(Parametri!$C$30-Parametri!$C$29),0)))-IF(C50&gt;Parametri!$C$32,Parametri!$C$31,0),2)</f>
        <v>0</v>
      </c>
      <c r="G50" s="24" t="n">
        <f aca="false">ROUND(MAX(0,D50-E50-F50),2)</f>
        <v>15998.93</v>
      </c>
      <c r="H50" s="24" t="n">
        <f aca="false">ROUND(IF(G50&lt;=0,0,IF(IF(C50&lt;=Parametri!$C$51,C50*Parametri!$C$47,IF(C50&lt;=Parametri!$C$52,C50*Parametri!$C$48,IF(C50&lt;=Parametri!$C$53,C50*Parametri!$C$49,C50*Parametri!$C$50)))&lt;=Parametri!$C$54,0,IF(C50&lt;=Parametri!$C$51,C50*Parametri!$C$47,IF(C50&lt;=Parametri!$C$52,C50*Parametri!$C$48,IF(C50&lt;=Parametri!$C$53,C50*Parametri!$C$49,C50*Parametri!$C$50))))),2)</f>
        <v>1843.03</v>
      </c>
      <c r="I50" s="24" t="n">
        <f aca="false">ROUND(IF(G50&lt;=0,0,C50*Parametri!$C$57),2)</f>
        <v>442.77</v>
      </c>
      <c r="J50" s="24" t="n">
        <f aca="false">ROUND(IF(AND(C50&lt;=Parametri!$C$36,D50&gt;(Parametri!$C$17-Parametri!$C$37)),Parametri!$C$35,0),2)</f>
        <v>0</v>
      </c>
      <c r="K50" s="24" t="n">
        <f aca="false">ROUND(IF(C50&lt;=Parametri!$C$41,C50*Parametri!$C$38,IF(C50&lt;=Parametri!$C$42,C50*Parametri!$C$39,IF(C50&lt;=Parametri!$C$43,C50*Parametri!$C$40,0))),2)</f>
        <v>0</v>
      </c>
      <c r="L50" s="25" t="n">
        <f aca="false">ROUND(A50-B50-G50-H50-I50+J50+K50,2)</f>
        <v>37061.61</v>
      </c>
      <c r="M50" s="24" t="n">
        <f aca="false">ROUND(L50/12,2)</f>
        <v>3088.47</v>
      </c>
      <c r="N50" s="24" t="n">
        <f aca="false">ROUND(L50/13,2)</f>
        <v>2850.89</v>
      </c>
      <c r="O50" s="24" t="n">
        <f aca="false">ROUND(L50/14,2)</f>
        <v>2647.26</v>
      </c>
      <c r="P50" s="26" t="n">
        <f aca="false">1-L50/A50</f>
        <v>0.39243262295082</v>
      </c>
      <c r="Q50" s="24" t="n">
        <f aca="false">ROUND(A50*Parametri!$C$60,2)</f>
        <v>18300</v>
      </c>
      <c r="R50" s="24" t="n">
        <f aca="false">ROUND(A50/Parametri!$C$62,2)</f>
        <v>4518.52</v>
      </c>
      <c r="S50" s="24" t="n">
        <f aca="false">ROUND(A50*Parametri!$C$61,2)</f>
        <v>305</v>
      </c>
      <c r="T50" s="25" t="n">
        <f aca="false">ROUND(A50+Q50+R50+S50,2)</f>
        <v>84123.52</v>
      </c>
      <c r="U50" s="26" t="n">
        <f aca="false">1-L50/T50</f>
        <v>0.559438192790791</v>
      </c>
    </row>
    <row r="51" customFormat="false" ht="15" hidden="false" customHeight="false" outlineLevel="0" collapsed="false">
      <c r="A51" s="27" t="n">
        <v>62000</v>
      </c>
      <c r="B51" s="28" t="n">
        <f aca="false">ROUND(MIN(A51,Parametri!$C$14)*Parametri!$C$11+MAX(0,MIN(A51,Parametri!$C$14)-Parametri!$C$13)*Parametri!$C$12,2)</f>
        <v>5755.56</v>
      </c>
      <c r="C51" s="28" t="n">
        <f aca="false">ROUND(A51-B51,2)</f>
        <v>56244.44</v>
      </c>
      <c r="D51" s="28" t="n">
        <f aca="false">ROUND(IF(C51&lt;=Parametri!$C$5,C51*Parametri!$C$4,IF(C51&lt;=Parametri!$C$7,Parametri!$C$5*Parametri!$C$4+(C51-Parametri!$C$5)*Parametri!$C$6,Parametri!$C$5*Parametri!$C$4+(Parametri!$C$7-Parametri!$C$5)*Parametri!$C$6+(C51-Parametri!$C$7)*Parametri!$C$8)),2)</f>
        <v>16385.11</v>
      </c>
      <c r="E51" s="28" t="n">
        <f aca="false">ROUND(IF(C51&lt;=Parametri!$C$36,Parametri!$C$17,IF(C51&lt;=Parametri!$C$5,Parametri!$C$18+Parametri!$C$19*(Parametri!$C$5-C51)/Parametri!$C$20,IF(C51&lt;=Parametri!$C$7,Parametri!$C$18*(Parametri!$C$7-C51)/Parametri!$C$21,0)))+IF(AND(C51&gt;Parametri!$C$23,C51&lt;=Parametri!$C$24),Parametri!$C$22,0),2)</f>
        <v>0</v>
      </c>
      <c r="F51" s="28" t="n">
        <f aca="false">ROUND(IF(C51&lt;=Parametri!$C$28,0,IF(C51&lt;=Parametri!$C$29,Parametri!$C$27,IF(C51&lt;Parametri!$C$30,Parametri!$C$27*(Parametri!$C$30-C51)/(Parametri!$C$30-Parametri!$C$29),0)))-IF(C51&gt;Parametri!$C$32,Parametri!$C$31,0),2)</f>
        <v>0</v>
      </c>
      <c r="G51" s="28" t="n">
        <f aca="false">ROUND(MAX(0,D51-E51-F51),2)</f>
        <v>16385.11</v>
      </c>
      <c r="H51" s="28" t="n">
        <f aca="false">ROUND(IF(G51&lt;=0,0,IF(IF(C51&lt;=Parametri!$C$51,C51*Parametri!$C$47,IF(C51&lt;=Parametri!$C$52,C51*Parametri!$C$48,IF(C51&lt;=Parametri!$C$53,C51*Parametri!$C$49,C51*Parametri!$C$50)))&lt;=Parametri!$C$54,0,IF(C51&lt;=Parametri!$C$51,C51*Parametri!$C$47,IF(C51&lt;=Parametri!$C$52,C51*Parametri!$C$48,IF(C51&lt;=Parametri!$C$53,C51*Parametri!$C$49,C51*Parametri!$C$50))))),2)</f>
        <v>1872.94</v>
      </c>
      <c r="I51" s="28" t="n">
        <f aca="false">ROUND(IF(G51&lt;=0,0,C51*Parametri!$C$57),2)</f>
        <v>449.96</v>
      </c>
      <c r="J51" s="28" t="n">
        <f aca="false">ROUND(IF(AND(C51&lt;=Parametri!$C$36,D51&gt;(Parametri!$C$17-Parametri!$C$37)),Parametri!$C$35,0),2)</f>
        <v>0</v>
      </c>
      <c r="K51" s="28" t="n">
        <f aca="false">ROUND(IF(C51&lt;=Parametri!$C$41,C51*Parametri!$C$38,IF(C51&lt;=Parametri!$C$42,C51*Parametri!$C$39,IF(C51&lt;=Parametri!$C$43,C51*Parametri!$C$40,0))),2)</f>
        <v>0</v>
      </c>
      <c r="L51" s="25" t="n">
        <f aca="false">ROUND(A51-B51-G51-H51-I51+J51+K51,2)</f>
        <v>37536.43</v>
      </c>
      <c r="M51" s="28" t="n">
        <f aca="false">ROUND(L51/12,2)</f>
        <v>3128.04</v>
      </c>
      <c r="N51" s="28" t="n">
        <f aca="false">ROUND(L51/13,2)</f>
        <v>2887.42</v>
      </c>
      <c r="O51" s="28" t="n">
        <f aca="false">ROUND(L51/14,2)</f>
        <v>2681.17</v>
      </c>
      <c r="P51" s="29" t="n">
        <f aca="false">1-L51/A51</f>
        <v>0.394573709677419</v>
      </c>
      <c r="Q51" s="28" t="n">
        <f aca="false">ROUND(A51*Parametri!$C$60,2)</f>
        <v>18600</v>
      </c>
      <c r="R51" s="28" t="n">
        <f aca="false">ROUND(A51/Parametri!$C$62,2)</f>
        <v>4592.59</v>
      </c>
      <c r="S51" s="28" t="n">
        <f aca="false">ROUND(A51*Parametri!$C$61,2)</f>
        <v>310</v>
      </c>
      <c r="T51" s="25" t="n">
        <f aca="false">ROUND(A51+Q51+R51+S51,2)</f>
        <v>85502.59</v>
      </c>
      <c r="U51" s="29" t="n">
        <f aca="false">1-L51/T51</f>
        <v>0.560990725544103</v>
      </c>
    </row>
    <row r="52" customFormat="false" ht="15" hidden="false" customHeight="false" outlineLevel="0" collapsed="false">
      <c r="A52" s="23" t="n">
        <v>63000</v>
      </c>
      <c r="B52" s="24" t="n">
        <f aca="false">ROUND(MIN(A52,Parametri!$C$14)*Parametri!$C$11+MAX(0,MIN(A52,Parametri!$C$14)-Parametri!$C$13)*Parametri!$C$12,2)</f>
        <v>5857.46</v>
      </c>
      <c r="C52" s="24" t="n">
        <f aca="false">ROUND(A52-B52,2)</f>
        <v>57142.54</v>
      </c>
      <c r="D52" s="24" t="n">
        <f aca="false">ROUND(IF(C52&lt;=Parametri!$C$5,C52*Parametri!$C$4,IF(C52&lt;=Parametri!$C$7,Parametri!$C$5*Parametri!$C$4+(C52-Parametri!$C$5)*Parametri!$C$6,Parametri!$C$5*Parametri!$C$4+(Parametri!$C$7-Parametri!$C$5)*Parametri!$C$6+(C52-Parametri!$C$7)*Parametri!$C$8)),2)</f>
        <v>16771.29</v>
      </c>
      <c r="E52" s="24" t="n">
        <f aca="false">ROUND(IF(C52&lt;=Parametri!$C$36,Parametri!$C$17,IF(C52&lt;=Parametri!$C$5,Parametri!$C$18+Parametri!$C$19*(Parametri!$C$5-C52)/Parametri!$C$20,IF(C52&lt;=Parametri!$C$7,Parametri!$C$18*(Parametri!$C$7-C52)/Parametri!$C$21,0)))+IF(AND(C52&gt;Parametri!$C$23,C52&lt;=Parametri!$C$24),Parametri!$C$22,0),2)</f>
        <v>0</v>
      </c>
      <c r="F52" s="24" t="n">
        <f aca="false">ROUND(IF(C52&lt;=Parametri!$C$28,0,IF(C52&lt;=Parametri!$C$29,Parametri!$C$27,IF(C52&lt;Parametri!$C$30,Parametri!$C$27*(Parametri!$C$30-C52)/(Parametri!$C$30-Parametri!$C$29),0)))-IF(C52&gt;Parametri!$C$32,Parametri!$C$31,0),2)</f>
        <v>0</v>
      </c>
      <c r="G52" s="24" t="n">
        <f aca="false">ROUND(MAX(0,D52-E52-F52),2)</f>
        <v>16771.29</v>
      </c>
      <c r="H52" s="24" t="n">
        <f aca="false">ROUND(IF(G52&lt;=0,0,IF(IF(C52&lt;=Parametri!$C$51,C52*Parametri!$C$47,IF(C52&lt;=Parametri!$C$52,C52*Parametri!$C$48,IF(C52&lt;=Parametri!$C$53,C52*Parametri!$C$49,C52*Parametri!$C$50)))&lt;=Parametri!$C$54,0,IF(C52&lt;=Parametri!$C$51,C52*Parametri!$C$47,IF(C52&lt;=Parametri!$C$52,C52*Parametri!$C$48,IF(C52&lt;=Parametri!$C$53,C52*Parametri!$C$49,C52*Parametri!$C$50))))),2)</f>
        <v>1902.85</v>
      </c>
      <c r="I52" s="24" t="n">
        <f aca="false">ROUND(IF(G52&lt;=0,0,C52*Parametri!$C$57),2)</f>
        <v>457.14</v>
      </c>
      <c r="J52" s="24" t="n">
        <f aca="false">ROUND(IF(AND(C52&lt;=Parametri!$C$36,D52&gt;(Parametri!$C$17-Parametri!$C$37)),Parametri!$C$35,0),2)</f>
        <v>0</v>
      </c>
      <c r="K52" s="24" t="n">
        <f aca="false">ROUND(IF(C52&lt;=Parametri!$C$41,C52*Parametri!$C$38,IF(C52&lt;=Parametri!$C$42,C52*Parametri!$C$39,IF(C52&lt;=Parametri!$C$43,C52*Parametri!$C$40,0))),2)</f>
        <v>0</v>
      </c>
      <c r="L52" s="25" t="n">
        <f aca="false">ROUND(A52-B52-G52-H52-I52+J52+K52,2)</f>
        <v>38011.26</v>
      </c>
      <c r="M52" s="24" t="n">
        <f aca="false">ROUND(L52/12,2)</f>
        <v>3167.61</v>
      </c>
      <c r="N52" s="24" t="n">
        <f aca="false">ROUND(L52/13,2)</f>
        <v>2923.94</v>
      </c>
      <c r="O52" s="24" t="n">
        <f aca="false">ROUND(L52/14,2)</f>
        <v>2715.09</v>
      </c>
      <c r="P52" s="26" t="n">
        <f aca="false">1-L52/A52</f>
        <v>0.396646666666667</v>
      </c>
      <c r="Q52" s="24" t="n">
        <f aca="false">ROUND(A52*Parametri!$C$60,2)</f>
        <v>18900</v>
      </c>
      <c r="R52" s="24" t="n">
        <f aca="false">ROUND(A52/Parametri!$C$62,2)</f>
        <v>4666.67</v>
      </c>
      <c r="S52" s="24" t="n">
        <f aca="false">ROUND(A52*Parametri!$C$61,2)</f>
        <v>315</v>
      </c>
      <c r="T52" s="25" t="n">
        <f aca="false">ROUND(A52+Q52+R52+S52,2)</f>
        <v>86881.67</v>
      </c>
      <c r="U52" s="26" t="n">
        <f aca="false">1-L52/T52</f>
        <v>0.562493906942627</v>
      </c>
    </row>
    <row r="53" customFormat="false" ht="15" hidden="false" customHeight="false" outlineLevel="0" collapsed="false">
      <c r="A53" s="27" t="n">
        <v>64000</v>
      </c>
      <c r="B53" s="28" t="n">
        <f aca="false">ROUND(MIN(A53,Parametri!$C$14)*Parametri!$C$11+MAX(0,MIN(A53,Parametri!$C$14)-Parametri!$C$13)*Parametri!$C$12,2)</f>
        <v>5959.36</v>
      </c>
      <c r="C53" s="28" t="n">
        <f aca="false">ROUND(A53-B53,2)</f>
        <v>58040.64</v>
      </c>
      <c r="D53" s="28" t="n">
        <f aca="false">ROUND(IF(C53&lt;=Parametri!$C$5,C53*Parametri!$C$4,IF(C53&lt;=Parametri!$C$7,Parametri!$C$5*Parametri!$C$4+(C53-Parametri!$C$5)*Parametri!$C$6,Parametri!$C$5*Parametri!$C$4+(Parametri!$C$7-Parametri!$C$5)*Parametri!$C$6+(C53-Parametri!$C$7)*Parametri!$C$8)),2)</f>
        <v>17157.48</v>
      </c>
      <c r="E53" s="28" t="n">
        <f aca="false">ROUND(IF(C53&lt;=Parametri!$C$36,Parametri!$C$17,IF(C53&lt;=Parametri!$C$5,Parametri!$C$18+Parametri!$C$19*(Parametri!$C$5-C53)/Parametri!$C$20,IF(C53&lt;=Parametri!$C$7,Parametri!$C$18*(Parametri!$C$7-C53)/Parametri!$C$21,0)))+IF(AND(C53&gt;Parametri!$C$23,C53&lt;=Parametri!$C$24),Parametri!$C$22,0),2)</f>
        <v>0</v>
      </c>
      <c r="F53" s="28" t="n">
        <f aca="false">ROUND(IF(C53&lt;=Parametri!$C$28,0,IF(C53&lt;=Parametri!$C$29,Parametri!$C$27,IF(C53&lt;Parametri!$C$30,Parametri!$C$27*(Parametri!$C$30-C53)/(Parametri!$C$30-Parametri!$C$29),0)))-IF(C53&gt;Parametri!$C$32,Parametri!$C$31,0),2)</f>
        <v>0</v>
      </c>
      <c r="G53" s="28" t="n">
        <f aca="false">ROUND(MAX(0,D53-E53-F53),2)</f>
        <v>17157.48</v>
      </c>
      <c r="H53" s="28" t="n">
        <f aca="false">ROUND(IF(G53&lt;=0,0,IF(IF(C53&lt;=Parametri!$C$51,C53*Parametri!$C$47,IF(C53&lt;=Parametri!$C$52,C53*Parametri!$C$48,IF(C53&lt;=Parametri!$C$53,C53*Parametri!$C$49,C53*Parametri!$C$50)))&lt;=Parametri!$C$54,0,IF(C53&lt;=Parametri!$C$51,C53*Parametri!$C$47,IF(C53&lt;=Parametri!$C$52,C53*Parametri!$C$48,IF(C53&lt;=Parametri!$C$53,C53*Parametri!$C$49,C53*Parametri!$C$50))))),2)</f>
        <v>1932.75</v>
      </c>
      <c r="I53" s="28" t="n">
        <f aca="false">ROUND(IF(G53&lt;=0,0,C53*Parametri!$C$57),2)</f>
        <v>464.33</v>
      </c>
      <c r="J53" s="28" t="n">
        <f aca="false">ROUND(IF(AND(C53&lt;=Parametri!$C$36,D53&gt;(Parametri!$C$17-Parametri!$C$37)),Parametri!$C$35,0),2)</f>
        <v>0</v>
      </c>
      <c r="K53" s="28" t="n">
        <f aca="false">ROUND(IF(C53&lt;=Parametri!$C$41,C53*Parametri!$C$38,IF(C53&lt;=Parametri!$C$42,C53*Parametri!$C$39,IF(C53&lt;=Parametri!$C$43,C53*Parametri!$C$40,0))),2)</f>
        <v>0</v>
      </c>
      <c r="L53" s="25" t="n">
        <f aca="false">ROUND(A53-B53-G53-H53-I53+J53+K53,2)</f>
        <v>38486.08</v>
      </c>
      <c r="M53" s="28" t="n">
        <f aca="false">ROUND(L53/12,2)</f>
        <v>3207.17</v>
      </c>
      <c r="N53" s="28" t="n">
        <f aca="false">ROUND(L53/13,2)</f>
        <v>2960.47</v>
      </c>
      <c r="O53" s="28" t="n">
        <f aca="false">ROUND(L53/14,2)</f>
        <v>2749.01</v>
      </c>
      <c r="P53" s="29" t="n">
        <f aca="false">1-L53/A53</f>
        <v>0.398655</v>
      </c>
      <c r="Q53" s="28" t="n">
        <f aca="false">ROUND(A53*Parametri!$C$60,2)</f>
        <v>19200</v>
      </c>
      <c r="R53" s="28" t="n">
        <f aca="false">ROUND(A53/Parametri!$C$62,2)</f>
        <v>4740.74</v>
      </c>
      <c r="S53" s="28" t="n">
        <f aca="false">ROUND(A53*Parametri!$C$61,2)</f>
        <v>320</v>
      </c>
      <c r="T53" s="25" t="n">
        <f aca="false">ROUND(A53+Q53+R53+S53,2)</f>
        <v>88260.74</v>
      </c>
      <c r="U53" s="29" t="n">
        <f aca="false">1-L53/T53</f>
        <v>0.563950177621443</v>
      </c>
    </row>
    <row r="54" customFormat="false" ht="15" hidden="false" customHeight="false" outlineLevel="0" collapsed="false">
      <c r="A54" s="23" t="n">
        <v>65000</v>
      </c>
      <c r="B54" s="24" t="n">
        <f aca="false">ROUND(MIN(A54,Parametri!$C$14)*Parametri!$C$11+MAX(0,MIN(A54,Parametri!$C$14)-Parametri!$C$13)*Parametri!$C$12,2)</f>
        <v>6061.26</v>
      </c>
      <c r="C54" s="24" t="n">
        <f aca="false">ROUND(A54-B54,2)</f>
        <v>58938.74</v>
      </c>
      <c r="D54" s="24" t="n">
        <f aca="false">ROUND(IF(C54&lt;=Parametri!$C$5,C54*Parametri!$C$4,IF(C54&lt;=Parametri!$C$7,Parametri!$C$5*Parametri!$C$4+(C54-Parametri!$C$5)*Parametri!$C$6,Parametri!$C$5*Parametri!$C$4+(Parametri!$C$7-Parametri!$C$5)*Parametri!$C$6+(C54-Parametri!$C$7)*Parametri!$C$8)),2)</f>
        <v>17543.66</v>
      </c>
      <c r="E54" s="24" t="n">
        <f aca="false">ROUND(IF(C54&lt;=Parametri!$C$36,Parametri!$C$17,IF(C54&lt;=Parametri!$C$5,Parametri!$C$18+Parametri!$C$19*(Parametri!$C$5-C54)/Parametri!$C$20,IF(C54&lt;=Parametri!$C$7,Parametri!$C$18*(Parametri!$C$7-C54)/Parametri!$C$21,0)))+IF(AND(C54&gt;Parametri!$C$23,C54&lt;=Parametri!$C$24),Parametri!$C$22,0),2)</f>
        <v>0</v>
      </c>
      <c r="F54" s="24" t="n">
        <f aca="false">ROUND(IF(C54&lt;=Parametri!$C$28,0,IF(C54&lt;=Parametri!$C$29,Parametri!$C$27,IF(C54&lt;Parametri!$C$30,Parametri!$C$27*(Parametri!$C$30-C54)/(Parametri!$C$30-Parametri!$C$29),0)))-IF(C54&gt;Parametri!$C$32,Parametri!$C$31,0),2)</f>
        <v>0</v>
      </c>
      <c r="G54" s="24" t="n">
        <f aca="false">ROUND(MAX(0,D54-E54-F54),2)</f>
        <v>17543.66</v>
      </c>
      <c r="H54" s="24" t="n">
        <f aca="false">ROUND(IF(G54&lt;=0,0,IF(IF(C54&lt;=Parametri!$C$51,C54*Parametri!$C$47,IF(C54&lt;=Parametri!$C$52,C54*Parametri!$C$48,IF(C54&lt;=Parametri!$C$53,C54*Parametri!$C$49,C54*Parametri!$C$50)))&lt;=Parametri!$C$54,0,IF(C54&lt;=Parametri!$C$51,C54*Parametri!$C$47,IF(C54&lt;=Parametri!$C$52,C54*Parametri!$C$48,IF(C54&lt;=Parametri!$C$53,C54*Parametri!$C$49,C54*Parametri!$C$50))))),2)</f>
        <v>1962.66</v>
      </c>
      <c r="I54" s="24" t="n">
        <f aca="false">ROUND(IF(G54&lt;=0,0,C54*Parametri!$C$57),2)</f>
        <v>471.51</v>
      </c>
      <c r="J54" s="24" t="n">
        <f aca="false">ROUND(IF(AND(C54&lt;=Parametri!$C$36,D54&gt;(Parametri!$C$17-Parametri!$C$37)),Parametri!$C$35,0),2)</f>
        <v>0</v>
      </c>
      <c r="K54" s="24" t="n">
        <f aca="false">ROUND(IF(C54&lt;=Parametri!$C$41,C54*Parametri!$C$38,IF(C54&lt;=Parametri!$C$42,C54*Parametri!$C$39,IF(C54&lt;=Parametri!$C$43,C54*Parametri!$C$40,0))),2)</f>
        <v>0</v>
      </c>
      <c r="L54" s="25" t="n">
        <f aca="false">ROUND(A54-B54-G54-H54-I54+J54+K54,2)</f>
        <v>38960.91</v>
      </c>
      <c r="M54" s="24" t="n">
        <f aca="false">ROUND(L54/12,2)</f>
        <v>3246.74</v>
      </c>
      <c r="N54" s="24" t="n">
        <f aca="false">ROUND(L54/13,2)</f>
        <v>2996.99</v>
      </c>
      <c r="O54" s="24" t="n">
        <f aca="false">ROUND(L54/14,2)</f>
        <v>2782.92</v>
      </c>
      <c r="P54" s="26" t="n">
        <f aca="false">1-L54/A54</f>
        <v>0.400601384615385</v>
      </c>
      <c r="Q54" s="24" t="n">
        <f aca="false">ROUND(A54*Parametri!$C$60,2)</f>
        <v>19500</v>
      </c>
      <c r="R54" s="24" t="n">
        <f aca="false">ROUND(A54/Parametri!$C$62,2)</f>
        <v>4814.81</v>
      </c>
      <c r="S54" s="24" t="n">
        <f aca="false">ROUND(A54*Parametri!$C$61,2)</f>
        <v>325</v>
      </c>
      <c r="T54" s="25" t="n">
        <f aca="false">ROUND(A54+Q54+R54+S54,2)</f>
        <v>89639.81</v>
      </c>
      <c r="U54" s="26" t="n">
        <f aca="false">1-L54/T54</f>
        <v>0.56536152854407</v>
      </c>
    </row>
    <row r="55" customFormat="false" ht="15" hidden="false" customHeight="false" outlineLevel="0" collapsed="false">
      <c r="A55" s="27" t="n">
        <v>66000</v>
      </c>
      <c r="B55" s="28" t="n">
        <f aca="false">ROUND(MIN(A55,Parametri!$C$14)*Parametri!$C$11+MAX(0,MIN(A55,Parametri!$C$14)-Parametri!$C$13)*Parametri!$C$12,2)</f>
        <v>6163.16</v>
      </c>
      <c r="C55" s="28" t="n">
        <f aca="false">ROUND(A55-B55,2)</f>
        <v>59836.84</v>
      </c>
      <c r="D55" s="28" t="n">
        <f aca="false">ROUND(IF(C55&lt;=Parametri!$C$5,C55*Parametri!$C$4,IF(C55&lt;=Parametri!$C$7,Parametri!$C$5*Parametri!$C$4+(C55-Parametri!$C$5)*Parametri!$C$6,Parametri!$C$5*Parametri!$C$4+(Parametri!$C$7-Parametri!$C$5)*Parametri!$C$6+(C55-Parametri!$C$7)*Parametri!$C$8)),2)</f>
        <v>17929.84</v>
      </c>
      <c r="E55" s="28" t="n">
        <f aca="false">ROUND(IF(C55&lt;=Parametri!$C$36,Parametri!$C$17,IF(C55&lt;=Parametri!$C$5,Parametri!$C$18+Parametri!$C$19*(Parametri!$C$5-C55)/Parametri!$C$20,IF(C55&lt;=Parametri!$C$7,Parametri!$C$18*(Parametri!$C$7-C55)/Parametri!$C$21,0)))+IF(AND(C55&gt;Parametri!$C$23,C55&lt;=Parametri!$C$24),Parametri!$C$22,0),2)</f>
        <v>0</v>
      </c>
      <c r="F55" s="28" t="n">
        <f aca="false">ROUND(IF(C55&lt;=Parametri!$C$28,0,IF(C55&lt;=Parametri!$C$29,Parametri!$C$27,IF(C55&lt;Parametri!$C$30,Parametri!$C$27*(Parametri!$C$30-C55)/(Parametri!$C$30-Parametri!$C$29),0)))-IF(C55&gt;Parametri!$C$32,Parametri!$C$31,0),2)</f>
        <v>0</v>
      </c>
      <c r="G55" s="28" t="n">
        <f aca="false">ROUND(MAX(0,D55-E55-F55),2)</f>
        <v>17929.84</v>
      </c>
      <c r="H55" s="28" t="n">
        <f aca="false">ROUND(IF(G55&lt;=0,0,IF(IF(C55&lt;=Parametri!$C$51,C55*Parametri!$C$47,IF(C55&lt;=Parametri!$C$52,C55*Parametri!$C$48,IF(C55&lt;=Parametri!$C$53,C55*Parametri!$C$49,C55*Parametri!$C$50)))&lt;=Parametri!$C$54,0,IF(C55&lt;=Parametri!$C$51,C55*Parametri!$C$47,IF(C55&lt;=Parametri!$C$52,C55*Parametri!$C$48,IF(C55&lt;=Parametri!$C$53,C55*Parametri!$C$49,C55*Parametri!$C$50))))),2)</f>
        <v>1992.57</v>
      </c>
      <c r="I55" s="28" t="n">
        <f aca="false">ROUND(IF(G55&lt;=0,0,C55*Parametri!$C$57),2)</f>
        <v>478.69</v>
      </c>
      <c r="J55" s="28" t="n">
        <f aca="false">ROUND(IF(AND(C55&lt;=Parametri!$C$36,D55&gt;(Parametri!$C$17-Parametri!$C$37)),Parametri!$C$35,0),2)</f>
        <v>0</v>
      </c>
      <c r="K55" s="28" t="n">
        <f aca="false">ROUND(IF(C55&lt;=Parametri!$C$41,C55*Parametri!$C$38,IF(C55&lt;=Parametri!$C$42,C55*Parametri!$C$39,IF(C55&lt;=Parametri!$C$43,C55*Parametri!$C$40,0))),2)</f>
        <v>0</v>
      </c>
      <c r="L55" s="25" t="n">
        <f aca="false">ROUND(A55-B55-G55-H55-I55+J55+K55,2)</f>
        <v>39435.74</v>
      </c>
      <c r="M55" s="28" t="n">
        <f aca="false">ROUND(L55/12,2)</f>
        <v>3286.31</v>
      </c>
      <c r="N55" s="28" t="n">
        <f aca="false">ROUND(L55/13,2)</f>
        <v>3033.52</v>
      </c>
      <c r="O55" s="28" t="n">
        <f aca="false">ROUND(L55/14,2)</f>
        <v>2816.84</v>
      </c>
      <c r="P55" s="29" t="n">
        <f aca="false">1-L55/A55</f>
        <v>0.402488787878788</v>
      </c>
      <c r="Q55" s="28" t="n">
        <f aca="false">ROUND(A55*Parametri!$C$60,2)</f>
        <v>19800</v>
      </c>
      <c r="R55" s="28" t="n">
        <f aca="false">ROUND(A55/Parametri!$C$62,2)</f>
        <v>4888.89</v>
      </c>
      <c r="S55" s="28" t="n">
        <f aca="false">ROUND(A55*Parametri!$C$61,2)</f>
        <v>330</v>
      </c>
      <c r="T55" s="25" t="n">
        <f aca="false">ROUND(A55+Q55+R55+S55,2)</f>
        <v>91018.89</v>
      </c>
      <c r="U55" s="29" t="n">
        <f aca="false">1-L55/T55</f>
        <v>0.566730158981284</v>
      </c>
    </row>
    <row r="56" customFormat="false" ht="15" hidden="false" customHeight="false" outlineLevel="0" collapsed="false">
      <c r="A56" s="23" t="n">
        <v>67000</v>
      </c>
      <c r="B56" s="24" t="n">
        <f aca="false">ROUND(MIN(A56,Parametri!$C$14)*Parametri!$C$11+MAX(0,MIN(A56,Parametri!$C$14)-Parametri!$C$13)*Parametri!$C$12,2)</f>
        <v>6265.06</v>
      </c>
      <c r="C56" s="24" t="n">
        <f aca="false">ROUND(A56-B56,2)</f>
        <v>60734.94</v>
      </c>
      <c r="D56" s="24" t="n">
        <f aca="false">ROUND(IF(C56&lt;=Parametri!$C$5,C56*Parametri!$C$4,IF(C56&lt;=Parametri!$C$7,Parametri!$C$5*Parametri!$C$4+(C56-Parametri!$C$5)*Parametri!$C$6,Parametri!$C$5*Parametri!$C$4+(Parametri!$C$7-Parametri!$C$5)*Parametri!$C$6+(C56-Parametri!$C$7)*Parametri!$C$8)),2)</f>
        <v>18316.02</v>
      </c>
      <c r="E56" s="24" t="n">
        <f aca="false">ROUND(IF(C56&lt;=Parametri!$C$36,Parametri!$C$17,IF(C56&lt;=Parametri!$C$5,Parametri!$C$18+Parametri!$C$19*(Parametri!$C$5-C56)/Parametri!$C$20,IF(C56&lt;=Parametri!$C$7,Parametri!$C$18*(Parametri!$C$7-C56)/Parametri!$C$21,0)))+IF(AND(C56&gt;Parametri!$C$23,C56&lt;=Parametri!$C$24),Parametri!$C$22,0),2)</f>
        <v>0</v>
      </c>
      <c r="F56" s="24" t="n">
        <f aca="false">ROUND(IF(C56&lt;=Parametri!$C$28,0,IF(C56&lt;=Parametri!$C$29,Parametri!$C$27,IF(C56&lt;Parametri!$C$30,Parametri!$C$27*(Parametri!$C$30-C56)/(Parametri!$C$30-Parametri!$C$29),0)))-IF(C56&gt;Parametri!$C$32,Parametri!$C$31,0),2)</f>
        <v>0</v>
      </c>
      <c r="G56" s="24" t="n">
        <f aca="false">ROUND(MAX(0,D56-E56-F56),2)</f>
        <v>18316.02</v>
      </c>
      <c r="H56" s="24" t="n">
        <f aca="false">ROUND(IF(G56&lt;=0,0,IF(IF(C56&lt;=Parametri!$C$51,C56*Parametri!$C$47,IF(C56&lt;=Parametri!$C$52,C56*Parametri!$C$48,IF(C56&lt;=Parametri!$C$53,C56*Parametri!$C$49,C56*Parametri!$C$50)))&lt;=Parametri!$C$54,0,IF(C56&lt;=Parametri!$C$51,C56*Parametri!$C$47,IF(C56&lt;=Parametri!$C$52,C56*Parametri!$C$48,IF(C56&lt;=Parametri!$C$53,C56*Parametri!$C$49,C56*Parametri!$C$50))))),2)</f>
        <v>2022.47</v>
      </c>
      <c r="I56" s="24" t="n">
        <f aca="false">ROUND(IF(G56&lt;=0,0,C56*Parametri!$C$57),2)</f>
        <v>485.88</v>
      </c>
      <c r="J56" s="24" t="n">
        <f aca="false">ROUND(IF(AND(C56&lt;=Parametri!$C$36,D56&gt;(Parametri!$C$17-Parametri!$C$37)),Parametri!$C$35,0),2)</f>
        <v>0</v>
      </c>
      <c r="K56" s="24" t="n">
        <f aca="false">ROUND(IF(C56&lt;=Parametri!$C$41,C56*Parametri!$C$38,IF(C56&lt;=Parametri!$C$42,C56*Parametri!$C$39,IF(C56&lt;=Parametri!$C$43,C56*Parametri!$C$40,0))),2)</f>
        <v>0</v>
      </c>
      <c r="L56" s="25" t="n">
        <f aca="false">ROUND(A56-B56-G56-H56-I56+J56+K56,2)</f>
        <v>39910.57</v>
      </c>
      <c r="M56" s="24" t="n">
        <f aca="false">ROUND(L56/12,2)</f>
        <v>3325.88</v>
      </c>
      <c r="N56" s="24" t="n">
        <f aca="false">ROUND(L56/13,2)</f>
        <v>3070.04</v>
      </c>
      <c r="O56" s="24" t="n">
        <f aca="false">ROUND(L56/14,2)</f>
        <v>2850.76</v>
      </c>
      <c r="P56" s="26" t="n">
        <f aca="false">1-L56/A56</f>
        <v>0.404319850746269</v>
      </c>
      <c r="Q56" s="24" t="n">
        <f aca="false">ROUND(A56*Parametri!$C$60,2)</f>
        <v>20100</v>
      </c>
      <c r="R56" s="24" t="n">
        <f aca="false">ROUND(A56/Parametri!$C$62,2)</f>
        <v>4962.96</v>
      </c>
      <c r="S56" s="24" t="n">
        <f aca="false">ROUND(A56*Parametri!$C$61,2)</f>
        <v>335</v>
      </c>
      <c r="T56" s="25" t="n">
        <f aca="false">ROUND(A56+Q56+R56+S56,2)</f>
        <v>92397.96</v>
      </c>
      <c r="U56" s="26" t="n">
        <f aca="false">1-L56/T56</f>
        <v>0.56805788785813</v>
      </c>
    </row>
    <row r="57" customFormat="false" ht="15" hidden="false" customHeight="false" outlineLevel="0" collapsed="false">
      <c r="A57" s="27" t="n">
        <v>68000</v>
      </c>
      <c r="B57" s="28" t="n">
        <f aca="false">ROUND(MIN(A57,Parametri!$C$14)*Parametri!$C$11+MAX(0,MIN(A57,Parametri!$C$14)-Parametri!$C$13)*Parametri!$C$12,2)</f>
        <v>6366.96</v>
      </c>
      <c r="C57" s="28" t="n">
        <f aca="false">ROUND(A57-B57,2)</f>
        <v>61633.04</v>
      </c>
      <c r="D57" s="28" t="n">
        <f aca="false">ROUND(IF(C57&lt;=Parametri!$C$5,C57*Parametri!$C$4,IF(C57&lt;=Parametri!$C$7,Parametri!$C$5*Parametri!$C$4+(C57-Parametri!$C$5)*Parametri!$C$6,Parametri!$C$5*Parametri!$C$4+(Parametri!$C$7-Parametri!$C$5)*Parametri!$C$6+(C57-Parametri!$C$7)*Parametri!$C$8)),2)</f>
        <v>18702.21</v>
      </c>
      <c r="E57" s="28" t="n">
        <f aca="false">ROUND(IF(C57&lt;=Parametri!$C$36,Parametri!$C$17,IF(C57&lt;=Parametri!$C$5,Parametri!$C$18+Parametri!$C$19*(Parametri!$C$5-C57)/Parametri!$C$20,IF(C57&lt;=Parametri!$C$7,Parametri!$C$18*(Parametri!$C$7-C57)/Parametri!$C$21,0)))+IF(AND(C57&gt;Parametri!$C$23,C57&lt;=Parametri!$C$24),Parametri!$C$22,0),2)</f>
        <v>0</v>
      </c>
      <c r="F57" s="28" t="n">
        <f aca="false">ROUND(IF(C57&lt;=Parametri!$C$28,0,IF(C57&lt;=Parametri!$C$29,Parametri!$C$27,IF(C57&lt;Parametri!$C$30,Parametri!$C$27*(Parametri!$C$30-C57)/(Parametri!$C$30-Parametri!$C$29),0)))-IF(C57&gt;Parametri!$C$32,Parametri!$C$31,0),2)</f>
        <v>0</v>
      </c>
      <c r="G57" s="28" t="n">
        <f aca="false">ROUND(MAX(0,D57-E57-F57),2)</f>
        <v>18702.21</v>
      </c>
      <c r="H57" s="28" t="n">
        <f aca="false">ROUND(IF(G57&lt;=0,0,IF(IF(C57&lt;=Parametri!$C$51,C57*Parametri!$C$47,IF(C57&lt;=Parametri!$C$52,C57*Parametri!$C$48,IF(C57&lt;=Parametri!$C$53,C57*Parametri!$C$49,C57*Parametri!$C$50)))&lt;=Parametri!$C$54,0,IF(C57&lt;=Parametri!$C$51,C57*Parametri!$C$47,IF(C57&lt;=Parametri!$C$52,C57*Parametri!$C$48,IF(C57&lt;=Parametri!$C$53,C57*Parametri!$C$49,C57*Parametri!$C$50))))),2)</f>
        <v>2052.38</v>
      </c>
      <c r="I57" s="28" t="n">
        <f aca="false">ROUND(IF(G57&lt;=0,0,C57*Parametri!$C$57),2)</f>
        <v>493.06</v>
      </c>
      <c r="J57" s="28" t="n">
        <f aca="false">ROUND(IF(AND(C57&lt;=Parametri!$C$36,D57&gt;(Parametri!$C$17-Parametri!$C$37)),Parametri!$C$35,0),2)</f>
        <v>0</v>
      </c>
      <c r="K57" s="28" t="n">
        <f aca="false">ROUND(IF(C57&lt;=Parametri!$C$41,C57*Parametri!$C$38,IF(C57&lt;=Parametri!$C$42,C57*Parametri!$C$39,IF(C57&lt;=Parametri!$C$43,C57*Parametri!$C$40,0))),2)</f>
        <v>0</v>
      </c>
      <c r="L57" s="25" t="n">
        <f aca="false">ROUND(A57-B57-G57-H57-I57+J57+K57,2)</f>
        <v>40385.39</v>
      </c>
      <c r="M57" s="28" t="n">
        <f aca="false">ROUND(L57/12,2)</f>
        <v>3365.45</v>
      </c>
      <c r="N57" s="28" t="n">
        <f aca="false">ROUND(L57/13,2)</f>
        <v>3106.57</v>
      </c>
      <c r="O57" s="28" t="n">
        <f aca="false">ROUND(L57/14,2)</f>
        <v>2884.67</v>
      </c>
      <c r="P57" s="29" t="n">
        <f aca="false">1-L57/A57</f>
        <v>0.406097205882353</v>
      </c>
      <c r="Q57" s="28" t="n">
        <f aca="false">ROUND(A57*Parametri!$C$60,2)</f>
        <v>20400</v>
      </c>
      <c r="R57" s="28" t="n">
        <f aca="false">ROUND(A57/Parametri!$C$62,2)</f>
        <v>5037.04</v>
      </c>
      <c r="S57" s="28" t="n">
        <f aca="false">ROUND(A57*Parametri!$C$61,2)</f>
        <v>340</v>
      </c>
      <c r="T57" s="25" t="n">
        <f aca="false">ROUND(A57+Q57+R57+S57,2)</f>
        <v>93777.04</v>
      </c>
      <c r="U57" s="29" t="n">
        <f aca="false">1-L57/T57</f>
        <v>0.569346718557122</v>
      </c>
    </row>
    <row r="58" customFormat="false" ht="15" hidden="false" customHeight="false" outlineLevel="0" collapsed="false">
      <c r="A58" s="23" t="n">
        <v>69000</v>
      </c>
      <c r="B58" s="24" t="n">
        <f aca="false">ROUND(MIN(A58,Parametri!$C$14)*Parametri!$C$11+MAX(0,MIN(A58,Parametri!$C$14)-Parametri!$C$13)*Parametri!$C$12,2)</f>
        <v>6468.86</v>
      </c>
      <c r="C58" s="24" t="n">
        <f aca="false">ROUND(A58-B58,2)</f>
        <v>62531.14</v>
      </c>
      <c r="D58" s="24" t="n">
        <f aca="false">ROUND(IF(C58&lt;=Parametri!$C$5,C58*Parametri!$C$4,IF(C58&lt;=Parametri!$C$7,Parametri!$C$5*Parametri!$C$4+(C58-Parametri!$C$5)*Parametri!$C$6,Parametri!$C$5*Parametri!$C$4+(Parametri!$C$7-Parametri!$C$5)*Parametri!$C$6+(C58-Parametri!$C$7)*Parametri!$C$8)),2)</f>
        <v>19088.39</v>
      </c>
      <c r="E58" s="24" t="n">
        <f aca="false">ROUND(IF(C58&lt;=Parametri!$C$36,Parametri!$C$17,IF(C58&lt;=Parametri!$C$5,Parametri!$C$18+Parametri!$C$19*(Parametri!$C$5-C58)/Parametri!$C$20,IF(C58&lt;=Parametri!$C$7,Parametri!$C$18*(Parametri!$C$7-C58)/Parametri!$C$21,0)))+IF(AND(C58&gt;Parametri!$C$23,C58&lt;=Parametri!$C$24),Parametri!$C$22,0),2)</f>
        <v>0</v>
      </c>
      <c r="F58" s="24" t="n">
        <f aca="false">ROUND(IF(C58&lt;=Parametri!$C$28,0,IF(C58&lt;=Parametri!$C$29,Parametri!$C$27,IF(C58&lt;Parametri!$C$30,Parametri!$C$27*(Parametri!$C$30-C58)/(Parametri!$C$30-Parametri!$C$29),0)))-IF(C58&gt;Parametri!$C$32,Parametri!$C$31,0),2)</f>
        <v>0</v>
      </c>
      <c r="G58" s="24" t="n">
        <f aca="false">ROUND(MAX(0,D58-E58-F58),2)</f>
        <v>19088.39</v>
      </c>
      <c r="H58" s="24" t="n">
        <f aca="false">ROUND(IF(G58&lt;=0,0,IF(IF(C58&lt;=Parametri!$C$51,C58*Parametri!$C$47,IF(C58&lt;=Parametri!$C$52,C58*Parametri!$C$48,IF(C58&lt;=Parametri!$C$53,C58*Parametri!$C$49,C58*Parametri!$C$50)))&lt;=Parametri!$C$54,0,IF(C58&lt;=Parametri!$C$51,C58*Parametri!$C$47,IF(C58&lt;=Parametri!$C$52,C58*Parametri!$C$48,IF(C58&lt;=Parametri!$C$53,C58*Parametri!$C$49,C58*Parametri!$C$50))))),2)</f>
        <v>2082.29</v>
      </c>
      <c r="I58" s="24" t="n">
        <f aca="false">ROUND(IF(G58&lt;=0,0,C58*Parametri!$C$57),2)</f>
        <v>500.25</v>
      </c>
      <c r="J58" s="24" t="n">
        <f aca="false">ROUND(IF(AND(C58&lt;=Parametri!$C$36,D58&gt;(Parametri!$C$17-Parametri!$C$37)),Parametri!$C$35,0),2)</f>
        <v>0</v>
      </c>
      <c r="K58" s="24" t="n">
        <f aca="false">ROUND(IF(C58&lt;=Parametri!$C$41,C58*Parametri!$C$38,IF(C58&lt;=Parametri!$C$42,C58*Parametri!$C$39,IF(C58&lt;=Parametri!$C$43,C58*Parametri!$C$40,0))),2)</f>
        <v>0</v>
      </c>
      <c r="L58" s="25" t="n">
        <f aca="false">ROUND(A58-B58-G58-H58-I58+J58+K58,2)</f>
        <v>40860.21</v>
      </c>
      <c r="M58" s="24" t="n">
        <f aca="false">ROUND(L58/12,2)</f>
        <v>3405.02</v>
      </c>
      <c r="N58" s="24" t="n">
        <f aca="false">ROUND(L58/13,2)</f>
        <v>3143.09</v>
      </c>
      <c r="O58" s="24" t="n">
        <f aca="false">ROUND(L58/14,2)</f>
        <v>2918.59</v>
      </c>
      <c r="P58" s="26" t="n">
        <f aca="false">1-L58/A58</f>
        <v>0.407823043478261</v>
      </c>
      <c r="Q58" s="24" t="n">
        <f aca="false">ROUND(A58*Parametri!$C$60,2)</f>
        <v>20700</v>
      </c>
      <c r="R58" s="24" t="n">
        <f aca="false">ROUND(A58/Parametri!$C$62,2)</f>
        <v>5111.11</v>
      </c>
      <c r="S58" s="24" t="n">
        <f aca="false">ROUND(A58*Parametri!$C$61,2)</f>
        <v>345</v>
      </c>
      <c r="T58" s="25" t="n">
        <f aca="false">ROUND(A58+Q58+R58+S58,2)</f>
        <v>95156.11</v>
      </c>
      <c r="U58" s="26" t="n">
        <f aca="false">1-L58/T58</f>
        <v>0.570598146561477</v>
      </c>
    </row>
    <row r="59" customFormat="false" ht="15" hidden="false" customHeight="false" outlineLevel="0" collapsed="false">
      <c r="A59" s="27" t="n">
        <v>70000</v>
      </c>
      <c r="B59" s="28" t="n">
        <f aca="false">ROUND(MIN(A59,Parametri!$C$14)*Parametri!$C$11+MAX(0,MIN(A59,Parametri!$C$14)-Parametri!$C$13)*Parametri!$C$12,2)</f>
        <v>6570.76</v>
      </c>
      <c r="C59" s="28" t="n">
        <f aca="false">ROUND(A59-B59,2)</f>
        <v>63429.24</v>
      </c>
      <c r="D59" s="28" t="n">
        <f aca="false">ROUND(IF(C59&lt;=Parametri!$C$5,C59*Parametri!$C$4,IF(C59&lt;=Parametri!$C$7,Parametri!$C$5*Parametri!$C$4+(C59-Parametri!$C$5)*Parametri!$C$6,Parametri!$C$5*Parametri!$C$4+(Parametri!$C$7-Parametri!$C$5)*Parametri!$C$6+(C59-Parametri!$C$7)*Parametri!$C$8)),2)</f>
        <v>19474.57</v>
      </c>
      <c r="E59" s="28" t="n">
        <f aca="false">ROUND(IF(C59&lt;=Parametri!$C$36,Parametri!$C$17,IF(C59&lt;=Parametri!$C$5,Parametri!$C$18+Parametri!$C$19*(Parametri!$C$5-C59)/Parametri!$C$20,IF(C59&lt;=Parametri!$C$7,Parametri!$C$18*(Parametri!$C$7-C59)/Parametri!$C$21,0)))+IF(AND(C59&gt;Parametri!$C$23,C59&lt;=Parametri!$C$24),Parametri!$C$22,0),2)</f>
        <v>0</v>
      </c>
      <c r="F59" s="28" t="n">
        <f aca="false">ROUND(IF(C59&lt;=Parametri!$C$28,0,IF(C59&lt;=Parametri!$C$29,Parametri!$C$27,IF(C59&lt;Parametri!$C$30,Parametri!$C$27*(Parametri!$C$30-C59)/(Parametri!$C$30-Parametri!$C$29),0)))-IF(C59&gt;Parametri!$C$32,Parametri!$C$31,0),2)</f>
        <v>0</v>
      </c>
      <c r="G59" s="28" t="n">
        <f aca="false">ROUND(MAX(0,D59-E59-F59),2)</f>
        <v>19474.57</v>
      </c>
      <c r="H59" s="28" t="n">
        <f aca="false">ROUND(IF(G59&lt;=0,0,IF(IF(C59&lt;=Parametri!$C$51,C59*Parametri!$C$47,IF(C59&lt;=Parametri!$C$52,C59*Parametri!$C$48,IF(C59&lt;=Parametri!$C$53,C59*Parametri!$C$49,C59*Parametri!$C$50)))&lt;=Parametri!$C$54,0,IF(C59&lt;=Parametri!$C$51,C59*Parametri!$C$47,IF(C59&lt;=Parametri!$C$52,C59*Parametri!$C$48,IF(C59&lt;=Parametri!$C$53,C59*Parametri!$C$49,C59*Parametri!$C$50))))),2)</f>
        <v>2112.19</v>
      </c>
      <c r="I59" s="28" t="n">
        <f aca="false">ROUND(IF(G59&lt;=0,0,C59*Parametri!$C$57),2)</f>
        <v>507.43</v>
      </c>
      <c r="J59" s="28" t="n">
        <f aca="false">ROUND(IF(AND(C59&lt;=Parametri!$C$36,D59&gt;(Parametri!$C$17-Parametri!$C$37)),Parametri!$C$35,0),2)</f>
        <v>0</v>
      </c>
      <c r="K59" s="28" t="n">
        <f aca="false">ROUND(IF(C59&lt;=Parametri!$C$41,C59*Parametri!$C$38,IF(C59&lt;=Parametri!$C$42,C59*Parametri!$C$39,IF(C59&lt;=Parametri!$C$43,C59*Parametri!$C$40,0))),2)</f>
        <v>0</v>
      </c>
      <c r="L59" s="25" t="n">
        <f aca="false">ROUND(A59-B59-G59-H59-I59+J59+K59,2)</f>
        <v>41335.05</v>
      </c>
      <c r="M59" s="28" t="n">
        <f aca="false">ROUND(L59/12,2)</f>
        <v>3444.59</v>
      </c>
      <c r="N59" s="28" t="n">
        <f aca="false">ROUND(L59/13,2)</f>
        <v>3179.62</v>
      </c>
      <c r="O59" s="28" t="n">
        <f aca="false">ROUND(L59/14,2)</f>
        <v>2952.5</v>
      </c>
      <c r="P59" s="29" t="n">
        <f aca="false">1-L59/A59</f>
        <v>0.409499285714286</v>
      </c>
      <c r="Q59" s="28" t="n">
        <f aca="false">ROUND(A59*Parametri!$C$60,2)</f>
        <v>21000</v>
      </c>
      <c r="R59" s="28" t="n">
        <f aca="false">ROUND(A59/Parametri!$C$62,2)</f>
        <v>5185.19</v>
      </c>
      <c r="S59" s="28" t="n">
        <f aca="false">ROUND(A59*Parametri!$C$61,2)</f>
        <v>350</v>
      </c>
      <c r="T59" s="25" t="n">
        <f aca="false">ROUND(A59+Q59+R59+S59,2)</f>
        <v>96535.19</v>
      </c>
      <c r="U59" s="29" t="n">
        <f aca="false">1-L59/T59</f>
        <v>0.571813656760814</v>
      </c>
    </row>
    <row r="60" customFormat="false" ht="15" hidden="false" customHeight="false" outlineLevel="0" collapsed="false">
      <c r="A60" s="23" t="n">
        <v>71000</v>
      </c>
      <c r="B60" s="24" t="n">
        <f aca="false">ROUND(MIN(A60,Parametri!$C$14)*Parametri!$C$11+MAX(0,MIN(A60,Parametri!$C$14)-Parametri!$C$13)*Parametri!$C$12,2)</f>
        <v>6672.66</v>
      </c>
      <c r="C60" s="24" t="n">
        <f aca="false">ROUND(A60-B60,2)</f>
        <v>64327.34</v>
      </c>
      <c r="D60" s="24" t="n">
        <f aca="false">ROUND(IF(C60&lt;=Parametri!$C$5,C60*Parametri!$C$4,IF(C60&lt;=Parametri!$C$7,Parametri!$C$5*Parametri!$C$4+(C60-Parametri!$C$5)*Parametri!$C$6,Parametri!$C$5*Parametri!$C$4+(Parametri!$C$7-Parametri!$C$5)*Parametri!$C$6+(C60-Parametri!$C$7)*Parametri!$C$8)),2)</f>
        <v>19860.76</v>
      </c>
      <c r="E60" s="24" t="n">
        <f aca="false">ROUND(IF(C60&lt;=Parametri!$C$36,Parametri!$C$17,IF(C60&lt;=Parametri!$C$5,Parametri!$C$18+Parametri!$C$19*(Parametri!$C$5-C60)/Parametri!$C$20,IF(C60&lt;=Parametri!$C$7,Parametri!$C$18*(Parametri!$C$7-C60)/Parametri!$C$21,0)))+IF(AND(C60&gt;Parametri!$C$23,C60&lt;=Parametri!$C$24),Parametri!$C$22,0),2)</f>
        <v>0</v>
      </c>
      <c r="F60" s="24" t="n">
        <f aca="false">ROUND(IF(C60&lt;=Parametri!$C$28,0,IF(C60&lt;=Parametri!$C$29,Parametri!$C$27,IF(C60&lt;Parametri!$C$30,Parametri!$C$27*(Parametri!$C$30-C60)/(Parametri!$C$30-Parametri!$C$29),0)))-IF(C60&gt;Parametri!$C$32,Parametri!$C$31,0),2)</f>
        <v>0</v>
      </c>
      <c r="G60" s="24" t="n">
        <f aca="false">ROUND(MAX(0,D60-E60-F60),2)</f>
        <v>19860.76</v>
      </c>
      <c r="H60" s="24" t="n">
        <f aca="false">ROUND(IF(G60&lt;=0,0,IF(IF(C60&lt;=Parametri!$C$51,C60*Parametri!$C$47,IF(C60&lt;=Parametri!$C$52,C60*Parametri!$C$48,IF(C60&lt;=Parametri!$C$53,C60*Parametri!$C$49,C60*Parametri!$C$50)))&lt;=Parametri!$C$54,0,IF(C60&lt;=Parametri!$C$51,C60*Parametri!$C$47,IF(C60&lt;=Parametri!$C$52,C60*Parametri!$C$48,IF(C60&lt;=Parametri!$C$53,C60*Parametri!$C$49,C60*Parametri!$C$50))))),2)</f>
        <v>2142.1</v>
      </c>
      <c r="I60" s="24" t="n">
        <f aca="false">ROUND(IF(G60&lt;=0,0,C60*Parametri!$C$57),2)</f>
        <v>514.62</v>
      </c>
      <c r="J60" s="24" t="n">
        <f aca="false">ROUND(IF(AND(C60&lt;=Parametri!$C$36,D60&gt;(Parametri!$C$17-Parametri!$C$37)),Parametri!$C$35,0),2)</f>
        <v>0</v>
      </c>
      <c r="K60" s="24" t="n">
        <f aca="false">ROUND(IF(C60&lt;=Parametri!$C$41,C60*Parametri!$C$38,IF(C60&lt;=Parametri!$C$42,C60*Parametri!$C$39,IF(C60&lt;=Parametri!$C$43,C60*Parametri!$C$40,0))),2)</f>
        <v>0</v>
      </c>
      <c r="L60" s="25" t="n">
        <f aca="false">ROUND(A60-B60-G60-H60-I60+J60+K60,2)</f>
        <v>41809.86</v>
      </c>
      <c r="M60" s="24" t="n">
        <f aca="false">ROUND(L60/12,2)</f>
        <v>3484.16</v>
      </c>
      <c r="N60" s="24" t="n">
        <f aca="false">ROUND(L60/13,2)</f>
        <v>3216.14</v>
      </c>
      <c r="O60" s="24" t="n">
        <f aca="false">ROUND(L60/14,2)</f>
        <v>2986.42</v>
      </c>
      <c r="P60" s="26" t="n">
        <f aca="false">1-L60/A60</f>
        <v>0.411128732394366</v>
      </c>
      <c r="Q60" s="24" t="n">
        <f aca="false">ROUND(A60*Parametri!$C$60,2)</f>
        <v>21300</v>
      </c>
      <c r="R60" s="24" t="n">
        <f aca="false">ROUND(A60/Parametri!$C$62,2)</f>
        <v>5259.26</v>
      </c>
      <c r="S60" s="24" t="n">
        <f aca="false">ROUND(A60*Parametri!$C$61,2)</f>
        <v>355</v>
      </c>
      <c r="T60" s="25" t="n">
        <f aca="false">ROUND(A60+Q60+R60+S60,2)</f>
        <v>97914.26</v>
      </c>
      <c r="U60" s="26" t="n">
        <f aca="false">1-L60/T60</f>
        <v>0.572995189873263</v>
      </c>
    </row>
    <row r="61" customFormat="false" ht="15" hidden="false" customHeight="false" outlineLevel="0" collapsed="false">
      <c r="A61" s="27" t="n">
        <v>72000</v>
      </c>
      <c r="B61" s="28" t="n">
        <f aca="false">ROUND(MIN(A61,Parametri!$C$14)*Parametri!$C$11+MAX(0,MIN(A61,Parametri!$C$14)-Parametri!$C$13)*Parametri!$C$12,2)</f>
        <v>6774.56</v>
      </c>
      <c r="C61" s="28" t="n">
        <f aca="false">ROUND(A61-B61,2)</f>
        <v>65225.44</v>
      </c>
      <c r="D61" s="28" t="n">
        <f aca="false">ROUND(IF(C61&lt;=Parametri!$C$5,C61*Parametri!$C$4,IF(C61&lt;=Parametri!$C$7,Parametri!$C$5*Parametri!$C$4+(C61-Parametri!$C$5)*Parametri!$C$6,Parametri!$C$5*Parametri!$C$4+(Parametri!$C$7-Parametri!$C$5)*Parametri!$C$6+(C61-Parametri!$C$7)*Parametri!$C$8)),2)</f>
        <v>20246.94</v>
      </c>
      <c r="E61" s="28" t="n">
        <f aca="false">ROUND(IF(C61&lt;=Parametri!$C$36,Parametri!$C$17,IF(C61&lt;=Parametri!$C$5,Parametri!$C$18+Parametri!$C$19*(Parametri!$C$5-C61)/Parametri!$C$20,IF(C61&lt;=Parametri!$C$7,Parametri!$C$18*(Parametri!$C$7-C61)/Parametri!$C$21,0)))+IF(AND(C61&gt;Parametri!$C$23,C61&lt;=Parametri!$C$24),Parametri!$C$22,0),2)</f>
        <v>0</v>
      </c>
      <c r="F61" s="28" t="n">
        <f aca="false">ROUND(IF(C61&lt;=Parametri!$C$28,0,IF(C61&lt;=Parametri!$C$29,Parametri!$C$27,IF(C61&lt;Parametri!$C$30,Parametri!$C$27*(Parametri!$C$30-C61)/(Parametri!$C$30-Parametri!$C$29),0)))-IF(C61&gt;Parametri!$C$32,Parametri!$C$31,0),2)</f>
        <v>0</v>
      </c>
      <c r="G61" s="28" t="n">
        <f aca="false">ROUND(MAX(0,D61-E61-F61),2)</f>
        <v>20246.94</v>
      </c>
      <c r="H61" s="28" t="n">
        <f aca="false">ROUND(IF(G61&lt;=0,0,IF(IF(C61&lt;=Parametri!$C$51,C61*Parametri!$C$47,IF(C61&lt;=Parametri!$C$52,C61*Parametri!$C$48,IF(C61&lt;=Parametri!$C$53,C61*Parametri!$C$49,C61*Parametri!$C$50)))&lt;=Parametri!$C$54,0,IF(C61&lt;=Parametri!$C$51,C61*Parametri!$C$47,IF(C61&lt;=Parametri!$C$52,C61*Parametri!$C$48,IF(C61&lt;=Parametri!$C$53,C61*Parametri!$C$49,C61*Parametri!$C$50))))),2)</f>
        <v>2172.01</v>
      </c>
      <c r="I61" s="28" t="n">
        <f aca="false">ROUND(IF(G61&lt;=0,0,C61*Parametri!$C$57),2)</f>
        <v>521.8</v>
      </c>
      <c r="J61" s="28" t="n">
        <f aca="false">ROUND(IF(AND(C61&lt;=Parametri!$C$36,D61&gt;(Parametri!$C$17-Parametri!$C$37)),Parametri!$C$35,0),2)</f>
        <v>0</v>
      </c>
      <c r="K61" s="28" t="n">
        <f aca="false">ROUND(IF(C61&lt;=Parametri!$C$41,C61*Parametri!$C$38,IF(C61&lt;=Parametri!$C$42,C61*Parametri!$C$39,IF(C61&lt;=Parametri!$C$43,C61*Parametri!$C$40,0))),2)</f>
        <v>0</v>
      </c>
      <c r="L61" s="25" t="n">
        <f aca="false">ROUND(A61-B61-G61-H61-I61+J61+K61,2)</f>
        <v>42284.69</v>
      </c>
      <c r="M61" s="28" t="n">
        <f aca="false">ROUND(L61/12,2)</f>
        <v>3523.72</v>
      </c>
      <c r="N61" s="28" t="n">
        <f aca="false">ROUND(L61/13,2)</f>
        <v>3252.67</v>
      </c>
      <c r="O61" s="28" t="n">
        <f aca="false">ROUND(L61/14,2)</f>
        <v>3020.34</v>
      </c>
      <c r="P61" s="29" t="n">
        <f aca="false">1-L61/A61</f>
        <v>0.412712638888889</v>
      </c>
      <c r="Q61" s="28" t="n">
        <f aca="false">ROUND(A61*Parametri!$C$60,2)</f>
        <v>21600</v>
      </c>
      <c r="R61" s="28" t="n">
        <f aca="false">ROUND(A61/Parametri!$C$62,2)</f>
        <v>5333.33</v>
      </c>
      <c r="S61" s="28" t="n">
        <f aca="false">ROUND(A61*Parametri!$C$61,2)</f>
        <v>360</v>
      </c>
      <c r="T61" s="25" t="n">
        <f aca="false">ROUND(A61+Q61+R61+S61,2)</f>
        <v>99293.33</v>
      </c>
      <c r="U61" s="29" t="n">
        <f aca="false">1-L61/T61</f>
        <v>0.574143701293934</v>
      </c>
    </row>
    <row r="62" customFormat="false" ht="15" hidden="false" customHeight="false" outlineLevel="0" collapsed="false">
      <c r="A62" s="23" t="n">
        <v>73000</v>
      </c>
      <c r="B62" s="24" t="n">
        <f aca="false">ROUND(MIN(A62,Parametri!$C$14)*Parametri!$C$11+MAX(0,MIN(A62,Parametri!$C$14)-Parametri!$C$13)*Parametri!$C$12,2)</f>
        <v>6876.46</v>
      </c>
      <c r="C62" s="24" t="n">
        <f aca="false">ROUND(A62-B62,2)</f>
        <v>66123.54</v>
      </c>
      <c r="D62" s="24" t="n">
        <f aca="false">ROUND(IF(C62&lt;=Parametri!$C$5,C62*Parametri!$C$4,IF(C62&lt;=Parametri!$C$7,Parametri!$C$5*Parametri!$C$4+(C62-Parametri!$C$5)*Parametri!$C$6,Parametri!$C$5*Parametri!$C$4+(Parametri!$C$7-Parametri!$C$5)*Parametri!$C$6+(C62-Parametri!$C$7)*Parametri!$C$8)),2)</f>
        <v>20633.12</v>
      </c>
      <c r="E62" s="24" t="n">
        <f aca="false">ROUND(IF(C62&lt;=Parametri!$C$36,Parametri!$C$17,IF(C62&lt;=Parametri!$C$5,Parametri!$C$18+Parametri!$C$19*(Parametri!$C$5-C62)/Parametri!$C$20,IF(C62&lt;=Parametri!$C$7,Parametri!$C$18*(Parametri!$C$7-C62)/Parametri!$C$21,0)))+IF(AND(C62&gt;Parametri!$C$23,C62&lt;=Parametri!$C$24),Parametri!$C$22,0),2)</f>
        <v>0</v>
      </c>
      <c r="F62" s="24" t="n">
        <f aca="false">ROUND(IF(C62&lt;=Parametri!$C$28,0,IF(C62&lt;=Parametri!$C$29,Parametri!$C$27,IF(C62&lt;Parametri!$C$30,Parametri!$C$27*(Parametri!$C$30-C62)/(Parametri!$C$30-Parametri!$C$29),0)))-IF(C62&gt;Parametri!$C$32,Parametri!$C$31,0),2)</f>
        <v>0</v>
      </c>
      <c r="G62" s="24" t="n">
        <f aca="false">ROUND(MAX(0,D62-E62-F62),2)</f>
        <v>20633.12</v>
      </c>
      <c r="H62" s="24" t="n">
        <f aca="false">ROUND(IF(G62&lt;=0,0,IF(IF(C62&lt;=Parametri!$C$51,C62*Parametri!$C$47,IF(C62&lt;=Parametri!$C$52,C62*Parametri!$C$48,IF(C62&lt;=Parametri!$C$53,C62*Parametri!$C$49,C62*Parametri!$C$50)))&lt;=Parametri!$C$54,0,IF(C62&lt;=Parametri!$C$51,C62*Parametri!$C$47,IF(C62&lt;=Parametri!$C$52,C62*Parametri!$C$48,IF(C62&lt;=Parametri!$C$53,C62*Parametri!$C$49,C62*Parametri!$C$50))))),2)</f>
        <v>2201.91</v>
      </c>
      <c r="I62" s="24" t="n">
        <f aca="false">ROUND(IF(G62&lt;=0,0,C62*Parametri!$C$57),2)</f>
        <v>528.99</v>
      </c>
      <c r="J62" s="24" t="n">
        <f aca="false">ROUND(IF(AND(C62&lt;=Parametri!$C$36,D62&gt;(Parametri!$C$17-Parametri!$C$37)),Parametri!$C$35,0),2)</f>
        <v>0</v>
      </c>
      <c r="K62" s="24" t="n">
        <f aca="false">ROUND(IF(C62&lt;=Parametri!$C$41,C62*Parametri!$C$38,IF(C62&lt;=Parametri!$C$42,C62*Parametri!$C$39,IF(C62&lt;=Parametri!$C$43,C62*Parametri!$C$40,0))),2)</f>
        <v>0</v>
      </c>
      <c r="L62" s="25" t="n">
        <f aca="false">ROUND(A62-B62-G62-H62-I62+J62+K62,2)</f>
        <v>42759.52</v>
      </c>
      <c r="M62" s="24" t="n">
        <f aca="false">ROUND(L62/12,2)</f>
        <v>3563.29</v>
      </c>
      <c r="N62" s="24" t="n">
        <f aca="false">ROUND(L62/13,2)</f>
        <v>3289.19</v>
      </c>
      <c r="O62" s="24" t="n">
        <f aca="false">ROUND(L62/14,2)</f>
        <v>3054.25</v>
      </c>
      <c r="P62" s="26" t="n">
        <f aca="false">1-L62/A62</f>
        <v>0.414253150684932</v>
      </c>
      <c r="Q62" s="24" t="n">
        <f aca="false">ROUND(A62*Parametri!$C$60,2)</f>
        <v>21900</v>
      </c>
      <c r="R62" s="24" t="n">
        <f aca="false">ROUND(A62/Parametri!$C$62,2)</f>
        <v>5407.41</v>
      </c>
      <c r="S62" s="24" t="n">
        <f aca="false">ROUND(A62*Parametri!$C$61,2)</f>
        <v>365</v>
      </c>
      <c r="T62" s="25" t="n">
        <f aca="false">ROUND(A62+Q62+R62+S62,2)</f>
        <v>100672.41</v>
      </c>
      <c r="U62" s="26" t="n">
        <f aca="false">1-L62/T62</f>
        <v>0.575260788929161</v>
      </c>
    </row>
    <row r="63" customFormat="false" ht="15" hidden="false" customHeight="false" outlineLevel="0" collapsed="false">
      <c r="A63" s="27" t="n">
        <v>74000</v>
      </c>
      <c r="B63" s="28" t="n">
        <f aca="false">ROUND(MIN(A63,Parametri!$C$14)*Parametri!$C$11+MAX(0,MIN(A63,Parametri!$C$14)-Parametri!$C$13)*Parametri!$C$12,2)</f>
        <v>6978.36</v>
      </c>
      <c r="C63" s="28" t="n">
        <f aca="false">ROUND(A63-B63,2)</f>
        <v>67021.64</v>
      </c>
      <c r="D63" s="28" t="n">
        <f aca="false">ROUND(IF(C63&lt;=Parametri!$C$5,C63*Parametri!$C$4,IF(C63&lt;=Parametri!$C$7,Parametri!$C$5*Parametri!$C$4+(C63-Parametri!$C$5)*Parametri!$C$6,Parametri!$C$5*Parametri!$C$4+(Parametri!$C$7-Parametri!$C$5)*Parametri!$C$6+(C63-Parametri!$C$7)*Parametri!$C$8)),2)</f>
        <v>21019.31</v>
      </c>
      <c r="E63" s="28" t="n">
        <f aca="false">ROUND(IF(C63&lt;=Parametri!$C$36,Parametri!$C$17,IF(C63&lt;=Parametri!$C$5,Parametri!$C$18+Parametri!$C$19*(Parametri!$C$5-C63)/Parametri!$C$20,IF(C63&lt;=Parametri!$C$7,Parametri!$C$18*(Parametri!$C$7-C63)/Parametri!$C$21,0)))+IF(AND(C63&gt;Parametri!$C$23,C63&lt;=Parametri!$C$24),Parametri!$C$22,0),2)</f>
        <v>0</v>
      </c>
      <c r="F63" s="28" t="n">
        <f aca="false">ROUND(IF(C63&lt;=Parametri!$C$28,0,IF(C63&lt;=Parametri!$C$29,Parametri!$C$27,IF(C63&lt;Parametri!$C$30,Parametri!$C$27*(Parametri!$C$30-C63)/(Parametri!$C$30-Parametri!$C$29),0)))-IF(C63&gt;Parametri!$C$32,Parametri!$C$31,0),2)</f>
        <v>0</v>
      </c>
      <c r="G63" s="28" t="n">
        <f aca="false">ROUND(MAX(0,D63-E63-F63),2)</f>
        <v>21019.31</v>
      </c>
      <c r="H63" s="28" t="n">
        <f aca="false">ROUND(IF(G63&lt;=0,0,IF(IF(C63&lt;=Parametri!$C$51,C63*Parametri!$C$47,IF(C63&lt;=Parametri!$C$52,C63*Parametri!$C$48,IF(C63&lt;=Parametri!$C$53,C63*Parametri!$C$49,C63*Parametri!$C$50)))&lt;=Parametri!$C$54,0,IF(C63&lt;=Parametri!$C$51,C63*Parametri!$C$47,IF(C63&lt;=Parametri!$C$52,C63*Parametri!$C$48,IF(C63&lt;=Parametri!$C$53,C63*Parametri!$C$49,C63*Parametri!$C$50))))),2)</f>
        <v>2231.82</v>
      </c>
      <c r="I63" s="28" t="n">
        <f aca="false">ROUND(IF(G63&lt;=0,0,C63*Parametri!$C$57),2)</f>
        <v>536.17</v>
      </c>
      <c r="J63" s="28" t="n">
        <f aca="false">ROUND(IF(AND(C63&lt;=Parametri!$C$36,D63&gt;(Parametri!$C$17-Parametri!$C$37)),Parametri!$C$35,0),2)</f>
        <v>0</v>
      </c>
      <c r="K63" s="28" t="n">
        <f aca="false">ROUND(IF(C63&lt;=Parametri!$C$41,C63*Parametri!$C$38,IF(C63&lt;=Parametri!$C$42,C63*Parametri!$C$39,IF(C63&lt;=Parametri!$C$43,C63*Parametri!$C$40,0))),2)</f>
        <v>0</v>
      </c>
      <c r="L63" s="25" t="n">
        <f aca="false">ROUND(A63-B63-G63-H63-I63+J63+K63,2)</f>
        <v>43234.34</v>
      </c>
      <c r="M63" s="28" t="n">
        <f aca="false">ROUND(L63/12,2)</f>
        <v>3602.86</v>
      </c>
      <c r="N63" s="28" t="n">
        <f aca="false">ROUND(L63/13,2)</f>
        <v>3325.72</v>
      </c>
      <c r="O63" s="28" t="n">
        <f aca="false">ROUND(L63/14,2)</f>
        <v>3088.17</v>
      </c>
      <c r="P63" s="29" t="n">
        <f aca="false">1-L63/A63</f>
        <v>0.415752162162162</v>
      </c>
      <c r="Q63" s="28" t="n">
        <f aca="false">ROUND(A63*Parametri!$C$60,2)</f>
        <v>22200</v>
      </c>
      <c r="R63" s="28" t="n">
        <f aca="false">ROUND(A63/Parametri!$C$62,2)</f>
        <v>5481.48</v>
      </c>
      <c r="S63" s="28" t="n">
        <f aca="false">ROUND(A63*Parametri!$C$61,2)</f>
        <v>370</v>
      </c>
      <c r="T63" s="25" t="n">
        <f aca="false">ROUND(A63+Q63+R63+S63,2)</f>
        <v>102051.48</v>
      </c>
      <c r="U63" s="29" t="n">
        <f aca="false">1-L63/T63</f>
        <v>0.576347741355637</v>
      </c>
    </row>
    <row r="64" customFormat="false" ht="15" hidden="false" customHeight="false" outlineLevel="0" collapsed="false">
      <c r="A64" s="23" t="n">
        <v>75000</v>
      </c>
      <c r="B64" s="24" t="n">
        <f aca="false">ROUND(MIN(A64,Parametri!$C$14)*Parametri!$C$11+MAX(0,MIN(A64,Parametri!$C$14)-Parametri!$C$13)*Parametri!$C$12,2)</f>
        <v>7080.26</v>
      </c>
      <c r="C64" s="24" t="n">
        <f aca="false">ROUND(A64-B64,2)</f>
        <v>67919.74</v>
      </c>
      <c r="D64" s="24" t="n">
        <f aca="false">ROUND(IF(C64&lt;=Parametri!$C$5,C64*Parametri!$C$4,IF(C64&lt;=Parametri!$C$7,Parametri!$C$5*Parametri!$C$4+(C64-Parametri!$C$5)*Parametri!$C$6,Parametri!$C$5*Parametri!$C$4+(Parametri!$C$7-Parametri!$C$5)*Parametri!$C$6+(C64-Parametri!$C$7)*Parametri!$C$8)),2)</f>
        <v>21405.49</v>
      </c>
      <c r="E64" s="24" t="n">
        <f aca="false">ROUND(IF(C64&lt;=Parametri!$C$36,Parametri!$C$17,IF(C64&lt;=Parametri!$C$5,Parametri!$C$18+Parametri!$C$19*(Parametri!$C$5-C64)/Parametri!$C$20,IF(C64&lt;=Parametri!$C$7,Parametri!$C$18*(Parametri!$C$7-C64)/Parametri!$C$21,0)))+IF(AND(C64&gt;Parametri!$C$23,C64&lt;=Parametri!$C$24),Parametri!$C$22,0),2)</f>
        <v>0</v>
      </c>
      <c r="F64" s="24" t="n">
        <f aca="false">ROUND(IF(C64&lt;=Parametri!$C$28,0,IF(C64&lt;=Parametri!$C$29,Parametri!$C$27,IF(C64&lt;Parametri!$C$30,Parametri!$C$27*(Parametri!$C$30-C64)/(Parametri!$C$30-Parametri!$C$29),0)))-IF(C64&gt;Parametri!$C$32,Parametri!$C$31,0),2)</f>
        <v>0</v>
      </c>
      <c r="G64" s="24" t="n">
        <f aca="false">ROUND(MAX(0,D64-E64-F64),2)</f>
        <v>21405.49</v>
      </c>
      <c r="H64" s="24" t="n">
        <f aca="false">ROUND(IF(G64&lt;=0,0,IF(IF(C64&lt;=Parametri!$C$51,C64*Parametri!$C$47,IF(C64&lt;=Parametri!$C$52,C64*Parametri!$C$48,IF(C64&lt;=Parametri!$C$53,C64*Parametri!$C$49,C64*Parametri!$C$50)))&lt;=Parametri!$C$54,0,IF(C64&lt;=Parametri!$C$51,C64*Parametri!$C$47,IF(C64&lt;=Parametri!$C$52,C64*Parametri!$C$48,IF(C64&lt;=Parametri!$C$53,C64*Parametri!$C$49,C64*Parametri!$C$50))))),2)</f>
        <v>2261.73</v>
      </c>
      <c r="I64" s="24" t="n">
        <f aca="false">ROUND(IF(G64&lt;=0,0,C64*Parametri!$C$57),2)</f>
        <v>543.36</v>
      </c>
      <c r="J64" s="24" t="n">
        <f aca="false">ROUND(IF(AND(C64&lt;=Parametri!$C$36,D64&gt;(Parametri!$C$17-Parametri!$C$37)),Parametri!$C$35,0),2)</f>
        <v>0</v>
      </c>
      <c r="K64" s="24" t="n">
        <f aca="false">ROUND(IF(C64&lt;=Parametri!$C$41,C64*Parametri!$C$38,IF(C64&lt;=Parametri!$C$42,C64*Parametri!$C$39,IF(C64&lt;=Parametri!$C$43,C64*Parametri!$C$40,0))),2)</f>
        <v>0</v>
      </c>
      <c r="L64" s="25" t="n">
        <f aca="false">ROUND(A64-B64-G64-H64-I64+J64+K64,2)</f>
        <v>43709.16</v>
      </c>
      <c r="M64" s="24" t="n">
        <f aca="false">ROUND(L64/12,2)</f>
        <v>3642.43</v>
      </c>
      <c r="N64" s="24" t="n">
        <f aca="false">ROUND(L64/13,2)</f>
        <v>3362.24</v>
      </c>
      <c r="O64" s="24" t="n">
        <f aca="false">ROUND(L64/14,2)</f>
        <v>3122.08</v>
      </c>
      <c r="P64" s="26" t="n">
        <f aca="false">1-L64/A64</f>
        <v>0.4172112</v>
      </c>
      <c r="Q64" s="24" t="n">
        <f aca="false">ROUND(A64*Parametri!$C$60,2)</f>
        <v>22500</v>
      </c>
      <c r="R64" s="24" t="n">
        <f aca="false">ROUND(A64/Parametri!$C$62,2)</f>
        <v>5555.56</v>
      </c>
      <c r="S64" s="24" t="n">
        <f aca="false">ROUND(A64*Parametri!$C$61,2)</f>
        <v>375</v>
      </c>
      <c r="T64" s="25" t="n">
        <f aca="false">ROUND(A64+Q64+R64+S64,2)</f>
        <v>103430.56</v>
      </c>
      <c r="U64" s="26" t="n">
        <f aca="false">1-L64/T64</f>
        <v>0.577405749325925</v>
      </c>
    </row>
    <row r="65" customFormat="false" ht="15" hidden="false" customHeight="false" outlineLevel="0" collapsed="false">
      <c r="A65" s="27" t="n">
        <v>76000</v>
      </c>
      <c r="B65" s="28" t="n">
        <f aca="false">ROUND(MIN(A65,Parametri!$C$14)*Parametri!$C$11+MAX(0,MIN(A65,Parametri!$C$14)-Parametri!$C$13)*Parametri!$C$12,2)</f>
        <v>7182.16</v>
      </c>
      <c r="C65" s="28" t="n">
        <f aca="false">ROUND(A65-B65,2)</f>
        <v>68817.84</v>
      </c>
      <c r="D65" s="28" t="n">
        <f aca="false">ROUND(IF(C65&lt;=Parametri!$C$5,C65*Parametri!$C$4,IF(C65&lt;=Parametri!$C$7,Parametri!$C$5*Parametri!$C$4+(C65-Parametri!$C$5)*Parametri!$C$6,Parametri!$C$5*Parametri!$C$4+(Parametri!$C$7-Parametri!$C$5)*Parametri!$C$6+(C65-Parametri!$C$7)*Parametri!$C$8)),2)</f>
        <v>21791.67</v>
      </c>
      <c r="E65" s="28" t="n">
        <f aca="false">ROUND(IF(C65&lt;=Parametri!$C$36,Parametri!$C$17,IF(C65&lt;=Parametri!$C$5,Parametri!$C$18+Parametri!$C$19*(Parametri!$C$5-C65)/Parametri!$C$20,IF(C65&lt;=Parametri!$C$7,Parametri!$C$18*(Parametri!$C$7-C65)/Parametri!$C$21,0)))+IF(AND(C65&gt;Parametri!$C$23,C65&lt;=Parametri!$C$24),Parametri!$C$22,0),2)</f>
        <v>0</v>
      </c>
      <c r="F65" s="28" t="n">
        <f aca="false">ROUND(IF(C65&lt;=Parametri!$C$28,0,IF(C65&lt;=Parametri!$C$29,Parametri!$C$27,IF(C65&lt;Parametri!$C$30,Parametri!$C$27*(Parametri!$C$30-C65)/(Parametri!$C$30-Parametri!$C$29),0)))-IF(C65&gt;Parametri!$C$32,Parametri!$C$31,0),2)</f>
        <v>0</v>
      </c>
      <c r="G65" s="28" t="n">
        <f aca="false">ROUND(MAX(0,D65-E65-F65),2)</f>
        <v>21791.67</v>
      </c>
      <c r="H65" s="28" t="n">
        <f aca="false">ROUND(IF(G65&lt;=0,0,IF(IF(C65&lt;=Parametri!$C$51,C65*Parametri!$C$47,IF(C65&lt;=Parametri!$C$52,C65*Parametri!$C$48,IF(C65&lt;=Parametri!$C$53,C65*Parametri!$C$49,C65*Parametri!$C$50)))&lt;=Parametri!$C$54,0,IF(C65&lt;=Parametri!$C$51,C65*Parametri!$C$47,IF(C65&lt;=Parametri!$C$52,C65*Parametri!$C$48,IF(C65&lt;=Parametri!$C$53,C65*Parametri!$C$49,C65*Parametri!$C$50))))),2)</f>
        <v>2291.63</v>
      </c>
      <c r="I65" s="28" t="n">
        <f aca="false">ROUND(IF(G65&lt;=0,0,C65*Parametri!$C$57),2)</f>
        <v>550.54</v>
      </c>
      <c r="J65" s="28" t="n">
        <f aca="false">ROUND(IF(AND(C65&lt;=Parametri!$C$36,D65&gt;(Parametri!$C$17-Parametri!$C$37)),Parametri!$C$35,0),2)</f>
        <v>0</v>
      </c>
      <c r="K65" s="28" t="n">
        <f aca="false">ROUND(IF(C65&lt;=Parametri!$C$41,C65*Parametri!$C$38,IF(C65&lt;=Parametri!$C$42,C65*Parametri!$C$39,IF(C65&lt;=Parametri!$C$43,C65*Parametri!$C$40,0))),2)</f>
        <v>0</v>
      </c>
      <c r="L65" s="25" t="n">
        <f aca="false">ROUND(A65-B65-G65-H65-I65+J65+K65,2)</f>
        <v>44184</v>
      </c>
      <c r="M65" s="28" t="n">
        <f aca="false">ROUND(L65/12,2)</f>
        <v>3682</v>
      </c>
      <c r="N65" s="28" t="n">
        <f aca="false">ROUND(L65/13,2)</f>
        <v>3398.77</v>
      </c>
      <c r="O65" s="28" t="n">
        <f aca="false">ROUND(L65/14,2)</f>
        <v>3156</v>
      </c>
      <c r="P65" s="29" t="n">
        <f aca="false">1-L65/A65</f>
        <v>0.418631578947368</v>
      </c>
      <c r="Q65" s="28" t="n">
        <f aca="false">ROUND(A65*Parametri!$C$60,2)</f>
        <v>22800</v>
      </c>
      <c r="R65" s="28" t="n">
        <f aca="false">ROUND(A65/Parametri!$C$62,2)</f>
        <v>5629.63</v>
      </c>
      <c r="S65" s="28" t="n">
        <f aca="false">ROUND(A65*Parametri!$C$61,2)</f>
        <v>380</v>
      </c>
      <c r="T65" s="25" t="n">
        <f aca="false">ROUND(A65+Q65+R65+S65,2)</f>
        <v>104809.63</v>
      </c>
      <c r="U65" s="29" t="n">
        <f aca="false">1-L65/T65</f>
        <v>0.578435683820275</v>
      </c>
    </row>
    <row r="66" customFormat="false" ht="15" hidden="false" customHeight="false" outlineLevel="0" collapsed="false">
      <c r="A66" s="23" t="n">
        <v>77000</v>
      </c>
      <c r="B66" s="24" t="n">
        <f aca="false">ROUND(MIN(A66,Parametri!$C$14)*Parametri!$C$11+MAX(0,MIN(A66,Parametri!$C$14)-Parametri!$C$13)*Parametri!$C$12,2)</f>
        <v>7284.06</v>
      </c>
      <c r="C66" s="24" t="n">
        <f aca="false">ROUND(A66-B66,2)</f>
        <v>69715.94</v>
      </c>
      <c r="D66" s="24" t="n">
        <f aca="false">ROUND(IF(C66&lt;=Parametri!$C$5,C66*Parametri!$C$4,IF(C66&lt;=Parametri!$C$7,Parametri!$C$5*Parametri!$C$4+(C66-Parametri!$C$5)*Parametri!$C$6,Parametri!$C$5*Parametri!$C$4+(Parametri!$C$7-Parametri!$C$5)*Parametri!$C$6+(C66-Parametri!$C$7)*Parametri!$C$8)),2)</f>
        <v>22177.85</v>
      </c>
      <c r="E66" s="24" t="n">
        <f aca="false">ROUND(IF(C66&lt;=Parametri!$C$36,Parametri!$C$17,IF(C66&lt;=Parametri!$C$5,Parametri!$C$18+Parametri!$C$19*(Parametri!$C$5-C66)/Parametri!$C$20,IF(C66&lt;=Parametri!$C$7,Parametri!$C$18*(Parametri!$C$7-C66)/Parametri!$C$21,0)))+IF(AND(C66&gt;Parametri!$C$23,C66&lt;=Parametri!$C$24),Parametri!$C$22,0),2)</f>
        <v>0</v>
      </c>
      <c r="F66" s="24" t="n">
        <f aca="false">ROUND(IF(C66&lt;=Parametri!$C$28,0,IF(C66&lt;=Parametri!$C$29,Parametri!$C$27,IF(C66&lt;Parametri!$C$30,Parametri!$C$27*(Parametri!$C$30-C66)/(Parametri!$C$30-Parametri!$C$29),0)))-IF(C66&gt;Parametri!$C$32,Parametri!$C$31,0),2)</f>
        <v>0</v>
      </c>
      <c r="G66" s="24" t="n">
        <f aca="false">ROUND(MAX(0,D66-E66-F66),2)</f>
        <v>22177.85</v>
      </c>
      <c r="H66" s="24" t="n">
        <f aca="false">ROUND(IF(G66&lt;=0,0,IF(IF(C66&lt;=Parametri!$C$51,C66*Parametri!$C$47,IF(C66&lt;=Parametri!$C$52,C66*Parametri!$C$48,IF(C66&lt;=Parametri!$C$53,C66*Parametri!$C$49,C66*Parametri!$C$50)))&lt;=Parametri!$C$54,0,IF(C66&lt;=Parametri!$C$51,C66*Parametri!$C$47,IF(C66&lt;=Parametri!$C$52,C66*Parametri!$C$48,IF(C66&lt;=Parametri!$C$53,C66*Parametri!$C$49,C66*Parametri!$C$50))))),2)</f>
        <v>2321.54</v>
      </c>
      <c r="I66" s="24" t="n">
        <f aca="false">ROUND(IF(G66&lt;=0,0,C66*Parametri!$C$57),2)</f>
        <v>557.73</v>
      </c>
      <c r="J66" s="24" t="n">
        <f aca="false">ROUND(IF(AND(C66&lt;=Parametri!$C$36,D66&gt;(Parametri!$C$17-Parametri!$C$37)),Parametri!$C$35,0),2)</f>
        <v>0</v>
      </c>
      <c r="K66" s="24" t="n">
        <f aca="false">ROUND(IF(C66&lt;=Parametri!$C$41,C66*Parametri!$C$38,IF(C66&lt;=Parametri!$C$42,C66*Parametri!$C$39,IF(C66&lt;=Parametri!$C$43,C66*Parametri!$C$40,0))),2)</f>
        <v>0</v>
      </c>
      <c r="L66" s="25" t="n">
        <f aca="false">ROUND(A66-B66-G66-H66-I66+J66+K66,2)</f>
        <v>44658.82</v>
      </c>
      <c r="M66" s="24" t="n">
        <f aca="false">ROUND(L66/12,2)</f>
        <v>3721.57</v>
      </c>
      <c r="N66" s="24" t="n">
        <f aca="false">ROUND(L66/13,2)</f>
        <v>3435.29</v>
      </c>
      <c r="O66" s="24" t="n">
        <f aca="false">ROUND(L66/14,2)</f>
        <v>3189.92</v>
      </c>
      <c r="P66" s="26" t="n">
        <f aca="false">1-L66/A66</f>
        <v>0.420015324675325</v>
      </c>
      <c r="Q66" s="24" t="n">
        <f aca="false">ROUND(A66*Parametri!$C$60,2)</f>
        <v>23100</v>
      </c>
      <c r="R66" s="24" t="n">
        <f aca="false">ROUND(A66/Parametri!$C$62,2)</f>
        <v>5703.7</v>
      </c>
      <c r="S66" s="24" t="n">
        <f aca="false">ROUND(A66*Parametri!$C$61,2)</f>
        <v>385</v>
      </c>
      <c r="T66" s="25" t="n">
        <f aca="false">ROUND(A66+Q66+R66+S66,2)</f>
        <v>106188.7</v>
      </c>
      <c r="U66" s="26" t="n">
        <f aca="false">1-L66/T66</f>
        <v>0.579439055191372</v>
      </c>
    </row>
    <row r="67" customFormat="false" ht="15" hidden="false" customHeight="false" outlineLevel="0" collapsed="false">
      <c r="A67" s="27" t="n">
        <v>78000</v>
      </c>
      <c r="B67" s="28" t="n">
        <f aca="false">ROUND(MIN(A67,Parametri!$C$14)*Parametri!$C$11+MAX(0,MIN(A67,Parametri!$C$14)-Parametri!$C$13)*Parametri!$C$12,2)</f>
        <v>7385.96</v>
      </c>
      <c r="C67" s="28" t="n">
        <f aca="false">ROUND(A67-B67,2)</f>
        <v>70614.04</v>
      </c>
      <c r="D67" s="28" t="n">
        <f aca="false">ROUND(IF(C67&lt;=Parametri!$C$5,C67*Parametri!$C$4,IF(C67&lt;=Parametri!$C$7,Parametri!$C$5*Parametri!$C$4+(C67-Parametri!$C$5)*Parametri!$C$6,Parametri!$C$5*Parametri!$C$4+(Parametri!$C$7-Parametri!$C$5)*Parametri!$C$6+(C67-Parametri!$C$7)*Parametri!$C$8)),2)</f>
        <v>22564.04</v>
      </c>
      <c r="E67" s="28" t="n">
        <f aca="false">ROUND(IF(C67&lt;=Parametri!$C$36,Parametri!$C$17,IF(C67&lt;=Parametri!$C$5,Parametri!$C$18+Parametri!$C$19*(Parametri!$C$5-C67)/Parametri!$C$20,IF(C67&lt;=Parametri!$C$7,Parametri!$C$18*(Parametri!$C$7-C67)/Parametri!$C$21,0)))+IF(AND(C67&gt;Parametri!$C$23,C67&lt;=Parametri!$C$24),Parametri!$C$22,0),2)</f>
        <v>0</v>
      </c>
      <c r="F67" s="28" t="n">
        <f aca="false">ROUND(IF(C67&lt;=Parametri!$C$28,0,IF(C67&lt;=Parametri!$C$29,Parametri!$C$27,IF(C67&lt;Parametri!$C$30,Parametri!$C$27*(Parametri!$C$30-C67)/(Parametri!$C$30-Parametri!$C$29),0)))-IF(C67&gt;Parametri!$C$32,Parametri!$C$31,0),2)</f>
        <v>0</v>
      </c>
      <c r="G67" s="28" t="n">
        <f aca="false">ROUND(MAX(0,D67-E67-F67),2)</f>
        <v>22564.04</v>
      </c>
      <c r="H67" s="28" t="n">
        <f aca="false">ROUND(IF(G67&lt;=0,0,IF(IF(C67&lt;=Parametri!$C$51,C67*Parametri!$C$47,IF(C67&lt;=Parametri!$C$52,C67*Parametri!$C$48,IF(C67&lt;=Parametri!$C$53,C67*Parametri!$C$49,C67*Parametri!$C$50)))&lt;=Parametri!$C$54,0,IF(C67&lt;=Parametri!$C$51,C67*Parametri!$C$47,IF(C67&lt;=Parametri!$C$52,C67*Parametri!$C$48,IF(C67&lt;=Parametri!$C$53,C67*Parametri!$C$49,C67*Parametri!$C$50))))),2)</f>
        <v>2351.45</v>
      </c>
      <c r="I67" s="28" t="n">
        <f aca="false">ROUND(IF(G67&lt;=0,0,C67*Parametri!$C$57),2)</f>
        <v>564.91</v>
      </c>
      <c r="J67" s="28" t="n">
        <f aca="false">ROUND(IF(AND(C67&lt;=Parametri!$C$36,D67&gt;(Parametri!$C$17-Parametri!$C$37)),Parametri!$C$35,0),2)</f>
        <v>0</v>
      </c>
      <c r="K67" s="28" t="n">
        <f aca="false">ROUND(IF(C67&lt;=Parametri!$C$41,C67*Parametri!$C$38,IF(C67&lt;=Parametri!$C$42,C67*Parametri!$C$39,IF(C67&lt;=Parametri!$C$43,C67*Parametri!$C$40,0))),2)</f>
        <v>0</v>
      </c>
      <c r="L67" s="25" t="n">
        <f aca="false">ROUND(A67-B67-G67-H67-I67+J67+K67,2)</f>
        <v>45133.64</v>
      </c>
      <c r="M67" s="28" t="n">
        <f aca="false">ROUND(L67/12,2)</f>
        <v>3761.14</v>
      </c>
      <c r="N67" s="28" t="n">
        <f aca="false">ROUND(L67/13,2)</f>
        <v>3471.82</v>
      </c>
      <c r="O67" s="28" t="n">
        <f aca="false">ROUND(L67/14,2)</f>
        <v>3223.83</v>
      </c>
      <c r="P67" s="29" t="n">
        <f aca="false">1-L67/A67</f>
        <v>0.42136358974359</v>
      </c>
      <c r="Q67" s="28" t="n">
        <f aca="false">ROUND(A67*Parametri!$C$60,2)</f>
        <v>23400</v>
      </c>
      <c r="R67" s="28" t="n">
        <f aca="false">ROUND(A67/Parametri!$C$62,2)</f>
        <v>5777.78</v>
      </c>
      <c r="S67" s="28" t="n">
        <f aca="false">ROUND(A67*Parametri!$C$61,2)</f>
        <v>390</v>
      </c>
      <c r="T67" s="25" t="n">
        <f aca="false">ROUND(A67+Q67+R67+S67,2)</f>
        <v>107567.78</v>
      </c>
      <c r="U67" s="29" t="n">
        <f aca="false">1-L67/T67</f>
        <v>0.580416738171969</v>
      </c>
    </row>
    <row r="68" customFormat="false" ht="15" hidden="false" customHeight="false" outlineLevel="0" collapsed="false">
      <c r="A68" s="23" t="n">
        <v>79000</v>
      </c>
      <c r="B68" s="24" t="n">
        <f aca="false">ROUND(MIN(A68,Parametri!$C$14)*Parametri!$C$11+MAX(0,MIN(A68,Parametri!$C$14)-Parametri!$C$13)*Parametri!$C$12,2)</f>
        <v>7487.86</v>
      </c>
      <c r="C68" s="24" t="n">
        <f aca="false">ROUND(A68-B68,2)</f>
        <v>71512.14</v>
      </c>
      <c r="D68" s="24" t="n">
        <f aca="false">ROUND(IF(C68&lt;=Parametri!$C$5,C68*Parametri!$C$4,IF(C68&lt;=Parametri!$C$7,Parametri!$C$5*Parametri!$C$4+(C68-Parametri!$C$5)*Parametri!$C$6,Parametri!$C$5*Parametri!$C$4+(Parametri!$C$7-Parametri!$C$5)*Parametri!$C$6+(C68-Parametri!$C$7)*Parametri!$C$8)),2)</f>
        <v>22950.22</v>
      </c>
      <c r="E68" s="24" t="n">
        <f aca="false">ROUND(IF(C68&lt;=Parametri!$C$36,Parametri!$C$17,IF(C68&lt;=Parametri!$C$5,Parametri!$C$18+Parametri!$C$19*(Parametri!$C$5-C68)/Parametri!$C$20,IF(C68&lt;=Parametri!$C$7,Parametri!$C$18*(Parametri!$C$7-C68)/Parametri!$C$21,0)))+IF(AND(C68&gt;Parametri!$C$23,C68&lt;=Parametri!$C$24),Parametri!$C$22,0),2)</f>
        <v>0</v>
      </c>
      <c r="F68" s="24" t="n">
        <f aca="false">ROUND(IF(C68&lt;=Parametri!$C$28,0,IF(C68&lt;=Parametri!$C$29,Parametri!$C$27,IF(C68&lt;Parametri!$C$30,Parametri!$C$27*(Parametri!$C$30-C68)/(Parametri!$C$30-Parametri!$C$29),0)))-IF(C68&gt;Parametri!$C$32,Parametri!$C$31,0),2)</f>
        <v>0</v>
      </c>
      <c r="G68" s="24" t="n">
        <f aca="false">ROUND(MAX(0,D68-E68-F68),2)</f>
        <v>22950.22</v>
      </c>
      <c r="H68" s="24" t="n">
        <f aca="false">ROUND(IF(G68&lt;=0,0,IF(IF(C68&lt;=Parametri!$C$51,C68*Parametri!$C$47,IF(C68&lt;=Parametri!$C$52,C68*Parametri!$C$48,IF(C68&lt;=Parametri!$C$53,C68*Parametri!$C$49,C68*Parametri!$C$50)))&lt;=Parametri!$C$54,0,IF(C68&lt;=Parametri!$C$51,C68*Parametri!$C$47,IF(C68&lt;=Parametri!$C$52,C68*Parametri!$C$48,IF(C68&lt;=Parametri!$C$53,C68*Parametri!$C$49,C68*Parametri!$C$50))))),2)</f>
        <v>2381.35</v>
      </c>
      <c r="I68" s="24" t="n">
        <f aca="false">ROUND(IF(G68&lt;=0,0,C68*Parametri!$C$57),2)</f>
        <v>572.1</v>
      </c>
      <c r="J68" s="24" t="n">
        <f aca="false">ROUND(IF(AND(C68&lt;=Parametri!$C$36,D68&gt;(Parametri!$C$17-Parametri!$C$37)),Parametri!$C$35,0),2)</f>
        <v>0</v>
      </c>
      <c r="K68" s="24" t="n">
        <f aca="false">ROUND(IF(C68&lt;=Parametri!$C$41,C68*Parametri!$C$38,IF(C68&lt;=Parametri!$C$42,C68*Parametri!$C$39,IF(C68&lt;=Parametri!$C$43,C68*Parametri!$C$40,0))),2)</f>
        <v>0</v>
      </c>
      <c r="L68" s="25" t="n">
        <f aca="false">ROUND(A68-B68-G68-H68-I68+J68+K68,2)</f>
        <v>45608.47</v>
      </c>
      <c r="M68" s="24" t="n">
        <f aca="false">ROUND(L68/12,2)</f>
        <v>3800.71</v>
      </c>
      <c r="N68" s="24" t="n">
        <f aca="false">ROUND(L68/13,2)</f>
        <v>3508.34</v>
      </c>
      <c r="O68" s="24" t="n">
        <f aca="false">ROUND(L68/14,2)</f>
        <v>3257.75</v>
      </c>
      <c r="P68" s="26" t="n">
        <f aca="false">1-L68/A68</f>
        <v>0.422677594936709</v>
      </c>
      <c r="Q68" s="24" t="n">
        <f aca="false">ROUND(A68*Parametri!$C$60,2)</f>
        <v>23700</v>
      </c>
      <c r="R68" s="24" t="n">
        <f aca="false">ROUND(A68/Parametri!$C$62,2)</f>
        <v>5851.85</v>
      </c>
      <c r="S68" s="24" t="n">
        <f aca="false">ROUND(A68*Parametri!$C$61,2)</f>
        <v>395</v>
      </c>
      <c r="T68" s="25" t="n">
        <f aca="false">ROUND(A68+Q68+R68+S68,2)</f>
        <v>108946.85</v>
      </c>
      <c r="U68" s="26" t="n">
        <f aca="false">1-L68/T68</f>
        <v>0.581369539367132</v>
      </c>
    </row>
    <row r="69" customFormat="false" ht="15" hidden="false" customHeight="false" outlineLevel="0" collapsed="false">
      <c r="A69" s="27" t="n">
        <v>80000</v>
      </c>
      <c r="B69" s="28" t="n">
        <f aca="false">ROUND(MIN(A69,Parametri!$C$14)*Parametri!$C$11+MAX(0,MIN(A69,Parametri!$C$14)-Parametri!$C$13)*Parametri!$C$12,2)</f>
        <v>7589.76</v>
      </c>
      <c r="C69" s="28" t="n">
        <f aca="false">ROUND(A69-B69,2)</f>
        <v>72410.24</v>
      </c>
      <c r="D69" s="28" t="n">
        <f aca="false">ROUND(IF(C69&lt;=Parametri!$C$5,C69*Parametri!$C$4,IF(C69&lt;=Parametri!$C$7,Parametri!$C$5*Parametri!$C$4+(C69-Parametri!$C$5)*Parametri!$C$6,Parametri!$C$5*Parametri!$C$4+(Parametri!$C$7-Parametri!$C$5)*Parametri!$C$6+(C69-Parametri!$C$7)*Parametri!$C$8)),2)</f>
        <v>23336.4</v>
      </c>
      <c r="E69" s="28" t="n">
        <f aca="false">ROUND(IF(C69&lt;=Parametri!$C$36,Parametri!$C$17,IF(C69&lt;=Parametri!$C$5,Parametri!$C$18+Parametri!$C$19*(Parametri!$C$5-C69)/Parametri!$C$20,IF(C69&lt;=Parametri!$C$7,Parametri!$C$18*(Parametri!$C$7-C69)/Parametri!$C$21,0)))+IF(AND(C69&gt;Parametri!$C$23,C69&lt;=Parametri!$C$24),Parametri!$C$22,0),2)</f>
        <v>0</v>
      </c>
      <c r="F69" s="28" t="n">
        <f aca="false">ROUND(IF(C69&lt;=Parametri!$C$28,0,IF(C69&lt;=Parametri!$C$29,Parametri!$C$27,IF(C69&lt;Parametri!$C$30,Parametri!$C$27*(Parametri!$C$30-C69)/(Parametri!$C$30-Parametri!$C$29),0)))-IF(C69&gt;Parametri!$C$32,Parametri!$C$31,0),2)</f>
        <v>0</v>
      </c>
      <c r="G69" s="28" t="n">
        <f aca="false">ROUND(MAX(0,D69-E69-F69),2)</f>
        <v>23336.4</v>
      </c>
      <c r="H69" s="28" t="n">
        <f aca="false">ROUND(IF(G69&lt;=0,0,IF(IF(C69&lt;=Parametri!$C$51,C69*Parametri!$C$47,IF(C69&lt;=Parametri!$C$52,C69*Parametri!$C$48,IF(C69&lt;=Parametri!$C$53,C69*Parametri!$C$49,C69*Parametri!$C$50)))&lt;=Parametri!$C$54,0,IF(C69&lt;=Parametri!$C$51,C69*Parametri!$C$47,IF(C69&lt;=Parametri!$C$52,C69*Parametri!$C$48,IF(C69&lt;=Parametri!$C$53,C69*Parametri!$C$49,C69*Parametri!$C$50))))),2)</f>
        <v>2411.26</v>
      </c>
      <c r="I69" s="28" t="n">
        <f aca="false">ROUND(IF(G69&lt;=0,0,C69*Parametri!$C$57),2)</f>
        <v>579.28</v>
      </c>
      <c r="J69" s="28" t="n">
        <f aca="false">ROUND(IF(AND(C69&lt;=Parametri!$C$36,D69&gt;(Parametri!$C$17-Parametri!$C$37)),Parametri!$C$35,0),2)</f>
        <v>0</v>
      </c>
      <c r="K69" s="28" t="n">
        <f aca="false">ROUND(IF(C69&lt;=Parametri!$C$41,C69*Parametri!$C$38,IF(C69&lt;=Parametri!$C$42,C69*Parametri!$C$39,IF(C69&lt;=Parametri!$C$43,C69*Parametri!$C$40,0))),2)</f>
        <v>0</v>
      </c>
      <c r="L69" s="25" t="n">
        <f aca="false">ROUND(A69-B69-G69-H69-I69+J69+K69,2)</f>
        <v>46083.3</v>
      </c>
      <c r="M69" s="28" t="n">
        <f aca="false">ROUND(L69/12,2)</f>
        <v>3840.28</v>
      </c>
      <c r="N69" s="28" t="n">
        <f aca="false">ROUND(L69/13,2)</f>
        <v>3544.87</v>
      </c>
      <c r="O69" s="28" t="n">
        <f aca="false">ROUND(L69/14,2)</f>
        <v>3291.66</v>
      </c>
      <c r="P69" s="29" t="n">
        <f aca="false">1-L69/A69</f>
        <v>0.42395875</v>
      </c>
      <c r="Q69" s="28" t="n">
        <f aca="false">ROUND(A69*Parametri!$C$60,2)</f>
        <v>24000</v>
      </c>
      <c r="R69" s="28" t="n">
        <f aca="false">ROUND(A69/Parametri!$C$62,2)</f>
        <v>5925.93</v>
      </c>
      <c r="S69" s="28" t="n">
        <f aca="false">ROUND(A69*Parametri!$C$61,2)</f>
        <v>400</v>
      </c>
      <c r="T69" s="25" t="n">
        <f aca="false">ROUND(A69+Q69+R69+S69,2)</f>
        <v>110325.93</v>
      </c>
      <c r="U69" s="29" t="n">
        <f aca="false">1-L69/T69</f>
        <v>0.582298558462186</v>
      </c>
    </row>
    <row r="70" customFormat="false" ht="15" hidden="false" customHeight="false" outlineLevel="0" collapsed="false">
      <c r="A70" s="23" t="n">
        <v>81000</v>
      </c>
      <c r="B70" s="24" t="n">
        <f aca="false">ROUND(MIN(A70,Parametri!$C$14)*Parametri!$C$11+MAX(0,MIN(A70,Parametri!$C$14)-Parametri!$C$13)*Parametri!$C$12,2)</f>
        <v>7691.66</v>
      </c>
      <c r="C70" s="24" t="n">
        <f aca="false">ROUND(A70-B70,2)</f>
        <v>73308.34</v>
      </c>
      <c r="D70" s="24" t="n">
        <f aca="false">ROUND(IF(C70&lt;=Parametri!$C$5,C70*Parametri!$C$4,IF(C70&lt;=Parametri!$C$7,Parametri!$C$5*Parametri!$C$4+(C70-Parametri!$C$5)*Parametri!$C$6,Parametri!$C$5*Parametri!$C$4+(Parametri!$C$7-Parametri!$C$5)*Parametri!$C$6+(C70-Parametri!$C$7)*Parametri!$C$8)),2)</f>
        <v>23722.59</v>
      </c>
      <c r="E70" s="24" t="n">
        <f aca="false">ROUND(IF(C70&lt;=Parametri!$C$36,Parametri!$C$17,IF(C70&lt;=Parametri!$C$5,Parametri!$C$18+Parametri!$C$19*(Parametri!$C$5-C70)/Parametri!$C$20,IF(C70&lt;=Parametri!$C$7,Parametri!$C$18*(Parametri!$C$7-C70)/Parametri!$C$21,0)))+IF(AND(C70&gt;Parametri!$C$23,C70&lt;=Parametri!$C$24),Parametri!$C$22,0),2)</f>
        <v>0</v>
      </c>
      <c r="F70" s="24" t="n">
        <f aca="false">ROUND(IF(C70&lt;=Parametri!$C$28,0,IF(C70&lt;=Parametri!$C$29,Parametri!$C$27,IF(C70&lt;Parametri!$C$30,Parametri!$C$27*(Parametri!$C$30-C70)/(Parametri!$C$30-Parametri!$C$29),0)))-IF(C70&gt;Parametri!$C$32,Parametri!$C$31,0),2)</f>
        <v>0</v>
      </c>
      <c r="G70" s="24" t="n">
        <f aca="false">ROUND(MAX(0,D70-E70-F70),2)</f>
        <v>23722.59</v>
      </c>
      <c r="H70" s="24" t="n">
        <f aca="false">ROUND(IF(G70&lt;=0,0,IF(IF(C70&lt;=Parametri!$C$51,C70*Parametri!$C$47,IF(C70&lt;=Parametri!$C$52,C70*Parametri!$C$48,IF(C70&lt;=Parametri!$C$53,C70*Parametri!$C$49,C70*Parametri!$C$50)))&lt;=Parametri!$C$54,0,IF(C70&lt;=Parametri!$C$51,C70*Parametri!$C$47,IF(C70&lt;=Parametri!$C$52,C70*Parametri!$C$48,IF(C70&lt;=Parametri!$C$53,C70*Parametri!$C$49,C70*Parametri!$C$50))))),2)</f>
        <v>2441.17</v>
      </c>
      <c r="I70" s="24" t="n">
        <f aca="false">ROUND(IF(G70&lt;=0,0,C70*Parametri!$C$57),2)</f>
        <v>586.47</v>
      </c>
      <c r="J70" s="24" t="n">
        <f aca="false">ROUND(IF(AND(C70&lt;=Parametri!$C$36,D70&gt;(Parametri!$C$17-Parametri!$C$37)),Parametri!$C$35,0),2)</f>
        <v>0</v>
      </c>
      <c r="K70" s="24" t="n">
        <f aca="false">ROUND(IF(C70&lt;=Parametri!$C$41,C70*Parametri!$C$38,IF(C70&lt;=Parametri!$C$42,C70*Parametri!$C$39,IF(C70&lt;=Parametri!$C$43,C70*Parametri!$C$40,0))),2)</f>
        <v>0</v>
      </c>
      <c r="L70" s="25" t="n">
        <f aca="false">ROUND(A70-B70-G70-H70-I70+J70+K70,2)</f>
        <v>46558.11</v>
      </c>
      <c r="M70" s="24" t="n">
        <f aca="false">ROUND(L70/12,2)</f>
        <v>3879.84</v>
      </c>
      <c r="N70" s="24" t="n">
        <f aca="false">ROUND(L70/13,2)</f>
        <v>3581.39</v>
      </c>
      <c r="O70" s="24" t="n">
        <f aca="false">ROUND(L70/14,2)</f>
        <v>3325.58</v>
      </c>
      <c r="P70" s="26" t="n">
        <f aca="false">1-L70/A70</f>
        <v>0.425208518518519</v>
      </c>
      <c r="Q70" s="24" t="n">
        <f aca="false">ROUND(A70*Parametri!$C$60,2)</f>
        <v>24300</v>
      </c>
      <c r="R70" s="24" t="n">
        <f aca="false">ROUND(A70/Parametri!$C$62,2)</f>
        <v>6000</v>
      </c>
      <c r="S70" s="24" t="n">
        <f aca="false">ROUND(A70*Parametri!$C$61,2)</f>
        <v>405</v>
      </c>
      <c r="T70" s="25" t="n">
        <f aca="false">ROUND(A70+Q70+R70+S70,2)</f>
        <v>111705</v>
      </c>
      <c r="U70" s="26" t="n">
        <f aca="false">1-L70/T70</f>
        <v>0.583204780448503</v>
      </c>
    </row>
    <row r="71" customFormat="false" ht="15" hidden="false" customHeight="false" outlineLevel="0" collapsed="false">
      <c r="A71" s="27" t="n">
        <v>82000</v>
      </c>
      <c r="B71" s="28" t="n">
        <f aca="false">ROUND(MIN(A71,Parametri!$C$14)*Parametri!$C$11+MAX(0,MIN(A71,Parametri!$C$14)-Parametri!$C$13)*Parametri!$C$12,2)</f>
        <v>7793.56</v>
      </c>
      <c r="C71" s="28" t="n">
        <f aca="false">ROUND(A71-B71,2)</f>
        <v>74206.44</v>
      </c>
      <c r="D71" s="28" t="n">
        <f aca="false">ROUND(IF(C71&lt;=Parametri!$C$5,C71*Parametri!$C$4,IF(C71&lt;=Parametri!$C$7,Parametri!$C$5*Parametri!$C$4+(C71-Parametri!$C$5)*Parametri!$C$6,Parametri!$C$5*Parametri!$C$4+(Parametri!$C$7-Parametri!$C$5)*Parametri!$C$6+(C71-Parametri!$C$7)*Parametri!$C$8)),2)</f>
        <v>24108.77</v>
      </c>
      <c r="E71" s="28" t="n">
        <f aca="false">ROUND(IF(C71&lt;=Parametri!$C$36,Parametri!$C$17,IF(C71&lt;=Parametri!$C$5,Parametri!$C$18+Parametri!$C$19*(Parametri!$C$5-C71)/Parametri!$C$20,IF(C71&lt;=Parametri!$C$7,Parametri!$C$18*(Parametri!$C$7-C71)/Parametri!$C$21,0)))+IF(AND(C71&gt;Parametri!$C$23,C71&lt;=Parametri!$C$24),Parametri!$C$22,0),2)</f>
        <v>0</v>
      </c>
      <c r="F71" s="28" t="n">
        <f aca="false">ROUND(IF(C71&lt;=Parametri!$C$28,0,IF(C71&lt;=Parametri!$C$29,Parametri!$C$27,IF(C71&lt;Parametri!$C$30,Parametri!$C$27*(Parametri!$C$30-C71)/(Parametri!$C$30-Parametri!$C$29),0)))-IF(C71&gt;Parametri!$C$32,Parametri!$C$31,0),2)</f>
        <v>0</v>
      </c>
      <c r="G71" s="28" t="n">
        <f aca="false">ROUND(MAX(0,D71-E71-F71),2)</f>
        <v>24108.77</v>
      </c>
      <c r="H71" s="28" t="n">
        <f aca="false">ROUND(IF(G71&lt;=0,0,IF(IF(C71&lt;=Parametri!$C$51,C71*Parametri!$C$47,IF(C71&lt;=Parametri!$C$52,C71*Parametri!$C$48,IF(C71&lt;=Parametri!$C$53,C71*Parametri!$C$49,C71*Parametri!$C$50)))&lt;=Parametri!$C$54,0,IF(C71&lt;=Parametri!$C$51,C71*Parametri!$C$47,IF(C71&lt;=Parametri!$C$52,C71*Parametri!$C$48,IF(C71&lt;=Parametri!$C$53,C71*Parametri!$C$49,C71*Parametri!$C$50))))),2)</f>
        <v>2471.07</v>
      </c>
      <c r="I71" s="28" t="n">
        <f aca="false">ROUND(IF(G71&lt;=0,0,C71*Parametri!$C$57),2)</f>
        <v>593.65</v>
      </c>
      <c r="J71" s="28" t="n">
        <f aca="false">ROUND(IF(AND(C71&lt;=Parametri!$C$36,D71&gt;(Parametri!$C$17-Parametri!$C$37)),Parametri!$C$35,0),2)</f>
        <v>0</v>
      </c>
      <c r="K71" s="28" t="n">
        <f aca="false">ROUND(IF(C71&lt;=Parametri!$C$41,C71*Parametri!$C$38,IF(C71&lt;=Parametri!$C$42,C71*Parametri!$C$39,IF(C71&lt;=Parametri!$C$43,C71*Parametri!$C$40,0))),2)</f>
        <v>0</v>
      </c>
      <c r="L71" s="25" t="n">
        <f aca="false">ROUND(A71-B71-G71-H71-I71+J71+K71,2)</f>
        <v>47032.95</v>
      </c>
      <c r="M71" s="28" t="n">
        <f aca="false">ROUND(L71/12,2)</f>
        <v>3919.41</v>
      </c>
      <c r="N71" s="28" t="n">
        <f aca="false">ROUND(L71/13,2)</f>
        <v>3617.92</v>
      </c>
      <c r="O71" s="28" t="n">
        <f aca="false">ROUND(L71/14,2)</f>
        <v>3359.5</v>
      </c>
      <c r="P71" s="29" t="n">
        <f aca="false">1-L71/A71</f>
        <v>0.42642743902439</v>
      </c>
      <c r="Q71" s="28" t="n">
        <f aca="false">ROUND(A71*Parametri!$C$60,2)</f>
        <v>24600</v>
      </c>
      <c r="R71" s="28" t="n">
        <f aca="false">ROUND(A71/Parametri!$C$62,2)</f>
        <v>6074.07</v>
      </c>
      <c r="S71" s="28" t="n">
        <f aca="false">ROUND(A71*Parametri!$C$61,2)</f>
        <v>410</v>
      </c>
      <c r="T71" s="25" t="n">
        <f aca="false">ROUND(A71+Q71+R71+S71,2)</f>
        <v>113084.07</v>
      </c>
      <c r="U71" s="29" t="n">
        <f aca="false">1-L71/T71</f>
        <v>0.584088634234689</v>
      </c>
    </row>
    <row r="72" customFormat="false" ht="15" hidden="false" customHeight="false" outlineLevel="0" collapsed="false">
      <c r="A72" s="23" t="n">
        <v>83000</v>
      </c>
      <c r="B72" s="24" t="n">
        <f aca="false">ROUND(MIN(A72,Parametri!$C$14)*Parametri!$C$11+MAX(0,MIN(A72,Parametri!$C$14)-Parametri!$C$13)*Parametri!$C$12,2)</f>
        <v>7895.46</v>
      </c>
      <c r="C72" s="24" t="n">
        <f aca="false">ROUND(A72-B72,2)</f>
        <v>75104.54</v>
      </c>
      <c r="D72" s="24" t="n">
        <f aca="false">ROUND(IF(C72&lt;=Parametri!$C$5,C72*Parametri!$C$4,IF(C72&lt;=Parametri!$C$7,Parametri!$C$5*Parametri!$C$4+(C72-Parametri!$C$5)*Parametri!$C$6,Parametri!$C$5*Parametri!$C$4+(Parametri!$C$7-Parametri!$C$5)*Parametri!$C$6+(C72-Parametri!$C$7)*Parametri!$C$8)),2)</f>
        <v>24494.95</v>
      </c>
      <c r="E72" s="24" t="n">
        <f aca="false">ROUND(IF(C72&lt;=Parametri!$C$36,Parametri!$C$17,IF(C72&lt;=Parametri!$C$5,Parametri!$C$18+Parametri!$C$19*(Parametri!$C$5-C72)/Parametri!$C$20,IF(C72&lt;=Parametri!$C$7,Parametri!$C$18*(Parametri!$C$7-C72)/Parametri!$C$21,0)))+IF(AND(C72&gt;Parametri!$C$23,C72&lt;=Parametri!$C$24),Parametri!$C$22,0),2)</f>
        <v>0</v>
      </c>
      <c r="F72" s="24" t="n">
        <f aca="false">ROUND(IF(C72&lt;=Parametri!$C$28,0,IF(C72&lt;=Parametri!$C$29,Parametri!$C$27,IF(C72&lt;Parametri!$C$30,Parametri!$C$27*(Parametri!$C$30-C72)/(Parametri!$C$30-Parametri!$C$29),0)))-IF(C72&gt;Parametri!$C$32,Parametri!$C$31,0),2)</f>
        <v>0</v>
      </c>
      <c r="G72" s="24" t="n">
        <f aca="false">ROUND(MAX(0,D72-E72-F72),2)</f>
        <v>24494.95</v>
      </c>
      <c r="H72" s="24" t="n">
        <f aca="false">ROUND(IF(G72&lt;=0,0,IF(IF(C72&lt;=Parametri!$C$51,C72*Parametri!$C$47,IF(C72&lt;=Parametri!$C$52,C72*Parametri!$C$48,IF(C72&lt;=Parametri!$C$53,C72*Parametri!$C$49,C72*Parametri!$C$50)))&lt;=Parametri!$C$54,0,IF(C72&lt;=Parametri!$C$51,C72*Parametri!$C$47,IF(C72&lt;=Parametri!$C$52,C72*Parametri!$C$48,IF(C72&lt;=Parametri!$C$53,C72*Parametri!$C$49,C72*Parametri!$C$50))))),2)</f>
        <v>2500.98</v>
      </c>
      <c r="I72" s="24" t="n">
        <f aca="false">ROUND(IF(G72&lt;=0,0,C72*Parametri!$C$57),2)</f>
        <v>600.84</v>
      </c>
      <c r="J72" s="24" t="n">
        <f aca="false">ROUND(IF(AND(C72&lt;=Parametri!$C$36,D72&gt;(Parametri!$C$17-Parametri!$C$37)),Parametri!$C$35,0),2)</f>
        <v>0</v>
      </c>
      <c r="K72" s="24" t="n">
        <f aca="false">ROUND(IF(C72&lt;=Parametri!$C$41,C72*Parametri!$C$38,IF(C72&lt;=Parametri!$C$42,C72*Parametri!$C$39,IF(C72&lt;=Parametri!$C$43,C72*Parametri!$C$40,0))),2)</f>
        <v>0</v>
      </c>
      <c r="L72" s="25" t="n">
        <f aca="false">ROUND(A72-B72-G72-H72-I72+J72+K72,2)</f>
        <v>47507.77</v>
      </c>
      <c r="M72" s="24" t="n">
        <f aca="false">ROUND(L72/12,2)</f>
        <v>3958.98</v>
      </c>
      <c r="N72" s="24" t="n">
        <f aca="false">ROUND(L72/13,2)</f>
        <v>3654.44</v>
      </c>
      <c r="O72" s="24" t="n">
        <f aca="false">ROUND(L72/14,2)</f>
        <v>3393.41</v>
      </c>
      <c r="P72" s="26" t="n">
        <f aca="false">1-L72/A72</f>
        <v>0.427617228915663</v>
      </c>
      <c r="Q72" s="24" t="n">
        <f aca="false">ROUND(A72*Parametri!$C$60,2)</f>
        <v>24900</v>
      </c>
      <c r="R72" s="24" t="n">
        <f aca="false">ROUND(A72/Parametri!$C$62,2)</f>
        <v>6148.15</v>
      </c>
      <c r="S72" s="24" t="n">
        <f aca="false">ROUND(A72*Parametri!$C$61,2)</f>
        <v>415</v>
      </c>
      <c r="T72" s="25" t="n">
        <f aca="false">ROUND(A72+Q72+R72+S72,2)</f>
        <v>114463.15</v>
      </c>
      <c r="U72" s="26" t="n">
        <f aca="false">1-L72/T72</f>
        <v>0.58495140138988</v>
      </c>
    </row>
    <row r="73" customFormat="false" ht="15" hidden="false" customHeight="false" outlineLevel="0" collapsed="false">
      <c r="A73" s="27" t="n">
        <v>84000</v>
      </c>
      <c r="B73" s="28" t="n">
        <f aca="false">ROUND(MIN(A73,Parametri!$C$14)*Parametri!$C$11+MAX(0,MIN(A73,Parametri!$C$14)-Parametri!$C$13)*Parametri!$C$12,2)</f>
        <v>7997.36</v>
      </c>
      <c r="C73" s="28" t="n">
        <f aca="false">ROUND(A73-B73,2)</f>
        <v>76002.64</v>
      </c>
      <c r="D73" s="28" t="n">
        <f aca="false">ROUND(IF(C73&lt;=Parametri!$C$5,C73*Parametri!$C$4,IF(C73&lt;=Parametri!$C$7,Parametri!$C$5*Parametri!$C$4+(C73-Parametri!$C$5)*Parametri!$C$6,Parametri!$C$5*Parametri!$C$4+(Parametri!$C$7-Parametri!$C$5)*Parametri!$C$6+(C73-Parametri!$C$7)*Parametri!$C$8)),2)</f>
        <v>24881.14</v>
      </c>
      <c r="E73" s="28" t="n">
        <f aca="false">ROUND(IF(C73&lt;=Parametri!$C$36,Parametri!$C$17,IF(C73&lt;=Parametri!$C$5,Parametri!$C$18+Parametri!$C$19*(Parametri!$C$5-C73)/Parametri!$C$20,IF(C73&lt;=Parametri!$C$7,Parametri!$C$18*(Parametri!$C$7-C73)/Parametri!$C$21,0)))+IF(AND(C73&gt;Parametri!$C$23,C73&lt;=Parametri!$C$24),Parametri!$C$22,0),2)</f>
        <v>0</v>
      </c>
      <c r="F73" s="28" t="n">
        <f aca="false">ROUND(IF(C73&lt;=Parametri!$C$28,0,IF(C73&lt;=Parametri!$C$29,Parametri!$C$27,IF(C73&lt;Parametri!$C$30,Parametri!$C$27*(Parametri!$C$30-C73)/(Parametri!$C$30-Parametri!$C$29),0)))-IF(C73&gt;Parametri!$C$32,Parametri!$C$31,0),2)</f>
        <v>0</v>
      </c>
      <c r="G73" s="28" t="n">
        <f aca="false">ROUND(MAX(0,D73-E73-F73),2)</f>
        <v>24881.14</v>
      </c>
      <c r="H73" s="28" t="n">
        <f aca="false">ROUND(IF(G73&lt;=0,0,IF(IF(C73&lt;=Parametri!$C$51,C73*Parametri!$C$47,IF(C73&lt;=Parametri!$C$52,C73*Parametri!$C$48,IF(C73&lt;=Parametri!$C$53,C73*Parametri!$C$49,C73*Parametri!$C$50)))&lt;=Parametri!$C$54,0,IF(C73&lt;=Parametri!$C$51,C73*Parametri!$C$47,IF(C73&lt;=Parametri!$C$52,C73*Parametri!$C$48,IF(C73&lt;=Parametri!$C$53,C73*Parametri!$C$49,C73*Parametri!$C$50))))),2)</f>
        <v>2530.89</v>
      </c>
      <c r="I73" s="28" t="n">
        <f aca="false">ROUND(IF(G73&lt;=0,0,C73*Parametri!$C$57),2)</f>
        <v>608.02</v>
      </c>
      <c r="J73" s="28" t="n">
        <f aca="false">ROUND(IF(AND(C73&lt;=Parametri!$C$36,D73&gt;(Parametri!$C$17-Parametri!$C$37)),Parametri!$C$35,0),2)</f>
        <v>0</v>
      </c>
      <c r="K73" s="28" t="n">
        <f aca="false">ROUND(IF(C73&lt;=Parametri!$C$41,C73*Parametri!$C$38,IF(C73&lt;=Parametri!$C$42,C73*Parametri!$C$39,IF(C73&lt;=Parametri!$C$43,C73*Parametri!$C$40,0))),2)</f>
        <v>0</v>
      </c>
      <c r="L73" s="25" t="n">
        <f aca="false">ROUND(A73-B73-G73-H73-I73+J73+K73,2)</f>
        <v>47982.59</v>
      </c>
      <c r="M73" s="28" t="n">
        <f aca="false">ROUND(L73/12,2)</f>
        <v>3998.55</v>
      </c>
      <c r="N73" s="28" t="n">
        <f aca="false">ROUND(L73/13,2)</f>
        <v>3690.97</v>
      </c>
      <c r="O73" s="28" t="n">
        <f aca="false">ROUND(L73/14,2)</f>
        <v>3427.33</v>
      </c>
      <c r="P73" s="29" t="n">
        <f aca="false">1-L73/A73</f>
        <v>0.428778690476191</v>
      </c>
      <c r="Q73" s="28" t="n">
        <f aca="false">ROUND(A73*Parametri!$C$60,2)</f>
        <v>25200</v>
      </c>
      <c r="R73" s="28" t="n">
        <f aca="false">ROUND(A73/Parametri!$C$62,2)</f>
        <v>6222.22</v>
      </c>
      <c r="S73" s="28" t="n">
        <f aca="false">ROUND(A73*Parametri!$C$61,2)</f>
        <v>420</v>
      </c>
      <c r="T73" s="25" t="n">
        <f aca="false">ROUND(A73+Q73+R73+S73,2)</f>
        <v>115842.22</v>
      </c>
      <c r="U73" s="29" t="n">
        <f aca="false">1-L73/T73</f>
        <v>0.585793590626975</v>
      </c>
    </row>
    <row r="74" customFormat="false" ht="15" hidden="false" customHeight="false" outlineLevel="0" collapsed="false">
      <c r="A74" s="23" t="n">
        <v>85000</v>
      </c>
      <c r="B74" s="24" t="n">
        <f aca="false">ROUND(MIN(A74,Parametri!$C$14)*Parametri!$C$11+MAX(0,MIN(A74,Parametri!$C$14)-Parametri!$C$13)*Parametri!$C$12,2)</f>
        <v>8099.26</v>
      </c>
      <c r="C74" s="24" t="n">
        <f aca="false">ROUND(A74-B74,2)</f>
        <v>76900.74</v>
      </c>
      <c r="D74" s="24" t="n">
        <f aca="false">ROUND(IF(C74&lt;=Parametri!$C$5,C74*Parametri!$C$4,IF(C74&lt;=Parametri!$C$7,Parametri!$C$5*Parametri!$C$4+(C74-Parametri!$C$5)*Parametri!$C$6,Parametri!$C$5*Parametri!$C$4+(Parametri!$C$7-Parametri!$C$5)*Parametri!$C$6+(C74-Parametri!$C$7)*Parametri!$C$8)),2)</f>
        <v>25267.32</v>
      </c>
      <c r="E74" s="24" t="n">
        <f aca="false">ROUND(IF(C74&lt;=Parametri!$C$36,Parametri!$C$17,IF(C74&lt;=Parametri!$C$5,Parametri!$C$18+Parametri!$C$19*(Parametri!$C$5-C74)/Parametri!$C$20,IF(C74&lt;=Parametri!$C$7,Parametri!$C$18*(Parametri!$C$7-C74)/Parametri!$C$21,0)))+IF(AND(C74&gt;Parametri!$C$23,C74&lt;=Parametri!$C$24),Parametri!$C$22,0),2)</f>
        <v>0</v>
      </c>
      <c r="F74" s="24" t="n">
        <f aca="false">ROUND(IF(C74&lt;=Parametri!$C$28,0,IF(C74&lt;=Parametri!$C$29,Parametri!$C$27,IF(C74&lt;Parametri!$C$30,Parametri!$C$27*(Parametri!$C$30-C74)/(Parametri!$C$30-Parametri!$C$29),0)))-IF(C74&gt;Parametri!$C$32,Parametri!$C$31,0),2)</f>
        <v>0</v>
      </c>
      <c r="G74" s="24" t="n">
        <f aca="false">ROUND(MAX(0,D74-E74-F74),2)</f>
        <v>25267.32</v>
      </c>
      <c r="H74" s="24" t="n">
        <f aca="false">ROUND(IF(G74&lt;=0,0,IF(IF(C74&lt;=Parametri!$C$51,C74*Parametri!$C$47,IF(C74&lt;=Parametri!$C$52,C74*Parametri!$C$48,IF(C74&lt;=Parametri!$C$53,C74*Parametri!$C$49,C74*Parametri!$C$50)))&lt;=Parametri!$C$54,0,IF(C74&lt;=Parametri!$C$51,C74*Parametri!$C$47,IF(C74&lt;=Parametri!$C$52,C74*Parametri!$C$48,IF(C74&lt;=Parametri!$C$53,C74*Parametri!$C$49,C74*Parametri!$C$50))))),2)</f>
        <v>2560.79</v>
      </c>
      <c r="I74" s="24" t="n">
        <f aca="false">ROUND(IF(G74&lt;=0,0,C74*Parametri!$C$57),2)</f>
        <v>615.21</v>
      </c>
      <c r="J74" s="24" t="n">
        <f aca="false">ROUND(IF(AND(C74&lt;=Parametri!$C$36,D74&gt;(Parametri!$C$17-Parametri!$C$37)),Parametri!$C$35,0),2)</f>
        <v>0</v>
      </c>
      <c r="K74" s="24" t="n">
        <f aca="false">ROUND(IF(C74&lt;=Parametri!$C$41,C74*Parametri!$C$38,IF(C74&lt;=Parametri!$C$42,C74*Parametri!$C$39,IF(C74&lt;=Parametri!$C$43,C74*Parametri!$C$40,0))),2)</f>
        <v>0</v>
      </c>
      <c r="L74" s="25" t="n">
        <f aca="false">ROUND(A74-B74-G74-H74-I74+J74+K74,2)</f>
        <v>48457.42</v>
      </c>
      <c r="M74" s="24" t="n">
        <f aca="false">ROUND(L74/12,2)</f>
        <v>4038.12</v>
      </c>
      <c r="N74" s="24" t="n">
        <f aca="false">ROUND(L74/13,2)</f>
        <v>3727.49</v>
      </c>
      <c r="O74" s="24" t="n">
        <f aca="false">ROUND(L74/14,2)</f>
        <v>3461.24</v>
      </c>
      <c r="P74" s="26" t="n">
        <f aca="false">1-L74/A74</f>
        <v>0.429912705882353</v>
      </c>
      <c r="Q74" s="24" t="n">
        <f aca="false">ROUND(A74*Parametri!$C$60,2)</f>
        <v>25500</v>
      </c>
      <c r="R74" s="24" t="n">
        <f aca="false">ROUND(A74/Parametri!$C$62,2)</f>
        <v>6296.3</v>
      </c>
      <c r="S74" s="24" t="n">
        <f aca="false">ROUND(A74*Parametri!$C$61,2)</f>
        <v>425</v>
      </c>
      <c r="T74" s="25" t="n">
        <f aca="false">ROUND(A74+Q74+R74+S74,2)</f>
        <v>117221.3</v>
      </c>
      <c r="U74" s="26" t="n">
        <f aca="false">1-L74/T74</f>
        <v>0.586615913660743</v>
      </c>
    </row>
    <row r="75" customFormat="false" ht="15" hidden="false" customHeight="false" outlineLevel="0" collapsed="false">
      <c r="A75" s="27" t="n">
        <v>86000</v>
      </c>
      <c r="B75" s="28" t="n">
        <f aca="false">ROUND(MIN(A75,Parametri!$C$14)*Parametri!$C$11+MAX(0,MIN(A75,Parametri!$C$14)-Parametri!$C$13)*Parametri!$C$12,2)</f>
        <v>8201.16</v>
      </c>
      <c r="C75" s="28" t="n">
        <f aca="false">ROUND(A75-B75,2)</f>
        <v>77798.84</v>
      </c>
      <c r="D75" s="28" t="n">
        <f aca="false">ROUND(IF(C75&lt;=Parametri!$C$5,C75*Parametri!$C$4,IF(C75&lt;=Parametri!$C$7,Parametri!$C$5*Parametri!$C$4+(C75-Parametri!$C$5)*Parametri!$C$6,Parametri!$C$5*Parametri!$C$4+(Parametri!$C$7-Parametri!$C$5)*Parametri!$C$6+(C75-Parametri!$C$7)*Parametri!$C$8)),2)</f>
        <v>25653.5</v>
      </c>
      <c r="E75" s="28" t="n">
        <f aca="false">ROUND(IF(C75&lt;=Parametri!$C$36,Parametri!$C$17,IF(C75&lt;=Parametri!$C$5,Parametri!$C$18+Parametri!$C$19*(Parametri!$C$5-C75)/Parametri!$C$20,IF(C75&lt;=Parametri!$C$7,Parametri!$C$18*(Parametri!$C$7-C75)/Parametri!$C$21,0)))+IF(AND(C75&gt;Parametri!$C$23,C75&lt;=Parametri!$C$24),Parametri!$C$22,0),2)</f>
        <v>0</v>
      </c>
      <c r="F75" s="28" t="n">
        <f aca="false">ROUND(IF(C75&lt;=Parametri!$C$28,0,IF(C75&lt;=Parametri!$C$29,Parametri!$C$27,IF(C75&lt;Parametri!$C$30,Parametri!$C$27*(Parametri!$C$30-C75)/(Parametri!$C$30-Parametri!$C$29),0)))-IF(C75&gt;Parametri!$C$32,Parametri!$C$31,0),2)</f>
        <v>0</v>
      </c>
      <c r="G75" s="28" t="n">
        <f aca="false">ROUND(MAX(0,D75-E75-F75),2)</f>
        <v>25653.5</v>
      </c>
      <c r="H75" s="28" t="n">
        <f aca="false">ROUND(IF(G75&lt;=0,0,IF(IF(C75&lt;=Parametri!$C$51,C75*Parametri!$C$47,IF(C75&lt;=Parametri!$C$52,C75*Parametri!$C$48,IF(C75&lt;=Parametri!$C$53,C75*Parametri!$C$49,C75*Parametri!$C$50)))&lt;=Parametri!$C$54,0,IF(C75&lt;=Parametri!$C$51,C75*Parametri!$C$47,IF(C75&lt;=Parametri!$C$52,C75*Parametri!$C$48,IF(C75&lt;=Parametri!$C$53,C75*Parametri!$C$49,C75*Parametri!$C$50))))),2)</f>
        <v>2590.7</v>
      </c>
      <c r="I75" s="28" t="n">
        <f aca="false">ROUND(IF(G75&lt;=0,0,C75*Parametri!$C$57),2)</f>
        <v>622.39</v>
      </c>
      <c r="J75" s="28" t="n">
        <f aca="false">ROUND(IF(AND(C75&lt;=Parametri!$C$36,D75&gt;(Parametri!$C$17-Parametri!$C$37)),Parametri!$C$35,0),2)</f>
        <v>0</v>
      </c>
      <c r="K75" s="28" t="n">
        <f aca="false">ROUND(IF(C75&lt;=Parametri!$C$41,C75*Parametri!$C$38,IF(C75&lt;=Parametri!$C$42,C75*Parametri!$C$39,IF(C75&lt;=Parametri!$C$43,C75*Parametri!$C$40,0))),2)</f>
        <v>0</v>
      </c>
      <c r="L75" s="25" t="n">
        <f aca="false">ROUND(A75-B75-G75-H75-I75+J75+K75,2)</f>
        <v>48932.25</v>
      </c>
      <c r="M75" s="28" t="n">
        <f aca="false">ROUND(L75/12,2)</f>
        <v>4077.69</v>
      </c>
      <c r="N75" s="28" t="n">
        <f aca="false">ROUND(L75/13,2)</f>
        <v>3764.02</v>
      </c>
      <c r="O75" s="28" t="n">
        <f aca="false">ROUND(L75/14,2)</f>
        <v>3495.16</v>
      </c>
      <c r="P75" s="29" t="n">
        <f aca="false">1-L75/A75</f>
        <v>0.431020348837209</v>
      </c>
      <c r="Q75" s="28" t="n">
        <f aca="false">ROUND(A75*Parametri!$C$60,2)</f>
        <v>25800</v>
      </c>
      <c r="R75" s="28" t="n">
        <f aca="false">ROUND(A75/Parametri!$C$62,2)</f>
        <v>6370.37</v>
      </c>
      <c r="S75" s="28" t="n">
        <f aca="false">ROUND(A75*Parametri!$C$61,2)</f>
        <v>430</v>
      </c>
      <c r="T75" s="25" t="n">
        <f aca="false">ROUND(A75+Q75+R75+S75,2)</f>
        <v>118600.37</v>
      </c>
      <c r="U75" s="29" t="n">
        <f aca="false">1-L75/T75</f>
        <v>0.587419078034917</v>
      </c>
    </row>
    <row r="76" customFormat="false" ht="15" hidden="false" customHeight="false" outlineLevel="0" collapsed="false">
      <c r="A76" s="23" t="n">
        <v>87000</v>
      </c>
      <c r="B76" s="24" t="n">
        <f aca="false">ROUND(MIN(A76,Parametri!$C$14)*Parametri!$C$11+MAX(0,MIN(A76,Parametri!$C$14)-Parametri!$C$13)*Parametri!$C$12,2)</f>
        <v>8303.06</v>
      </c>
      <c r="C76" s="24" t="n">
        <f aca="false">ROUND(A76-B76,2)</f>
        <v>78696.94</v>
      </c>
      <c r="D76" s="24" t="n">
        <f aca="false">ROUND(IF(C76&lt;=Parametri!$C$5,C76*Parametri!$C$4,IF(C76&lt;=Parametri!$C$7,Parametri!$C$5*Parametri!$C$4+(C76-Parametri!$C$5)*Parametri!$C$6,Parametri!$C$5*Parametri!$C$4+(Parametri!$C$7-Parametri!$C$5)*Parametri!$C$6+(C76-Parametri!$C$7)*Parametri!$C$8)),2)</f>
        <v>26039.68</v>
      </c>
      <c r="E76" s="24" t="n">
        <f aca="false">ROUND(IF(C76&lt;=Parametri!$C$36,Parametri!$C$17,IF(C76&lt;=Parametri!$C$5,Parametri!$C$18+Parametri!$C$19*(Parametri!$C$5-C76)/Parametri!$C$20,IF(C76&lt;=Parametri!$C$7,Parametri!$C$18*(Parametri!$C$7-C76)/Parametri!$C$21,0)))+IF(AND(C76&gt;Parametri!$C$23,C76&lt;=Parametri!$C$24),Parametri!$C$22,0),2)</f>
        <v>0</v>
      </c>
      <c r="F76" s="24" t="n">
        <f aca="false">ROUND(IF(C76&lt;=Parametri!$C$28,0,IF(C76&lt;=Parametri!$C$29,Parametri!$C$27,IF(C76&lt;Parametri!$C$30,Parametri!$C$27*(Parametri!$C$30-C76)/(Parametri!$C$30-Parametri!$C$29),0)))-IF(C76&gt;Parametri!$C$32,Parametri!$C$31,0),2)</f>
        <v>0</v>
      </c>
      <c r="G76" s="24" t="n">
        <f aca="false">ROUND(MAX(0,D76-E76-F76),2)</f>
        <v>26039.68</v>
      </c>
      <c r="H76" s="24" t="n">
        <f aca="false">ROUND(IF(G76&lt;=0,0,IF(IF(C76&lt;=Parametri!$C$51,C76*Parametri!$C$47,IF(C76&lt;=Parametri!$C$52,C76*Parametri!$C$48,IF(C76&lt;=Parametri!$C$53,C76*Parametri!$C$49,C76*Parametri!$C$50)))&lt;=Parametri!$C$54,0,IF(C76&lt;=Parametri!$C$51,C76*Parametri!$C$47,IF(C76&lt;=Parametri!$C$52,C76*Parametri!$C$48,IF(C76&lt;=Parametri!$C$53,C76*Parametri!$C$49,C76*Parametri!$C$50))))),2)</f>
        <v>2620.61</v>
      </c>
      <c r="I76" s="24" t="n">
        <f aca="false">ROUND(IF(G76&lt;=0,0,C76*Parametri!$C$57),2)</f>
        <v>629.58</v>
      </c>
      <c r="J76" s="24" t="n">
        <f aca="false">ROUND(IF(AND(C76&lt;=Parametri!$C$36,D76&gt;(Parametri!$C$17-Parametri!$C$37)),Parametri!$C$35,0),2)</f>
        <v>0</v>
      </c>
      <c r="K76" s="24" t="n">
        <f aca="false">ROUND(IF(C76&lt;=Parametri!$C$41,C76*Parametri!$C$38,IF(C76&lt;=Parametri!$C$42,C76*Parametri!$C$39,IF(C76&lt;=Parametri!$C$43,C76*Parametri!$C$40,0))),2)</f>
        <v>0</v>
      </c>
      <c r="L76" s="25" t="n">
        <f aca="false">ROUND(A76-B76-G76-H76-I76+J76+K76,2)</f>
        <v>49407.07</v>
      </c>
      <c r="M76" s="24" t="n">
        <f aca="false">ROUND(L76/12,2)</f>
        <v>4117.26</v>
      </c>
      <c r="N76" s="24" t="n">
        <f aca="false">ROUND(L76/13,2)</f>
        <v>3800.54</v>
      </c>
      <c r="O76" s="24" t="n">
        <f aca="false">ROUND(L76/14,2)</f>
        <v>3529.08</v>
      </c>
      <c r="P76" s="26" t="n">
        <f aca="false">1-L76/A76</f>
        <v>0.432102643678161</v>
      </c>
      <c r="Q76" s="24" t="n">
        <f aca="false">ROUND(A76*Parametri!$C$60,2)</f>
        <v>26100</v>
      </c>
      <c r="R76" s="24" t="n">
        <f aca="false">ROUND(A76/Parametri!$C$62,2)</f>
        <v>6444.44</v>
      </c>
      <c r="S76" s="24" t="n">
        <f aca="false">ROUND(A76*Parametri!$C$61,2)</f>
        <v>435</v>
      </c>
      <c r="T76" s="25" t="n">
        <f aca="false">ROUND(A76+Q76+R76+S76,2)</f>
        <v>119979.44</v>
      </c>
      <c r="U76" s="26" t="n">
        <f aca="false">1-L76/T76</f>
        <v>0.588203862261734</v>
      </c>
    </row>
    <row r="77" customFormat="false" ht="15" hidden="false" customHeight="false" outlineLevel="0" collapsed="false">
      <c r="A77" s="27" t="n">
        <v>88000</v>
      </c>
      <c r="B77" s="28" t="n">
        <f aca="false">ROUND(MIN(A77,Parametri!$C$14)*Parametri!$C$11+MAX(0,MIN(A77,Parametri!$C$14)-Parametri!$C$13)*Parametri!$C$12,2)</f>
        <v>8404.96</v>
      </c>
      <c r="C77" s="28" t="n">
        <f aca="false">ROUND(A77-B77,2)</f>
        <v>79595.04</v>
      </c>
      <c r="D77" s="28" t="n">
        <f aca="false">ROUND(IF(C77&lt;=Parametri!$C$5,C77*Parametri!$C$4,IF(C77&lt;=Parametri!$C$7,Parametri!$C$5*Parametri!$C$4+(C77-Parametri!$C$5)*Parametri!$C$6,Parametri!$C$5*Parametri!$C$4+(Parametri!$C$7-Parametri!$C$5)*Parametri!$C$6+(C77-Parametri!$C$7)*Parametri!$C$8)),2)</f>
        <v>26425.87</v>
      </c>
      <c r="E77" s="28" t="n">
        <f aca="false">ROUND(IF(C77&lt;=Parametri!$C$36,Parametri!$C$17,IF(C77&lt;=Parametri!$C$5,Parametri!$C$18+Parametri!$C$19*(Parametri!$C$5-C77)/Parametri!$C$20,IF(C77&lt;=Parametri!$C$7,Parametri!$C$18*(Parametri!$C$7-C77)/Parametri!$C$21,0)))+IF(AND(C77&gt;Parametri!$C$23,C77&lt;=Parametri!$C$24),Parametri!$C$22,0),2)</f>
        <v>0</v>
      </c>
      <c r="F77" s="28" t="n">
        <f aca="false">ROUND(IF(C77&lt;=Parametri!$C$28,0,IF(C77&lt;=Parametri!$C$29,Parametri!$C$27,IF(C77&lt;Parametri!$C$30,Parametri!$C$27*(Parametri!$C$30-C77)/(Parametri!$C$30-Parametri!$C$29),0)))-IF(C77&gt;Parametri!$C$32,Parametri!$C$31,0),2)</f>
        <v>0</v>
      </c>
      <c r="G77" s="28" t="n">
        <f aca="false">ROUND(MAX(0,D77-E77-F77),2)</f>
        <v>26425.87</v>
      </c>
      <c r="H77" s="28" t="n">
        <f aca="false">ROUND(IF(G77&lt;=0,0,IF(IF(C77&lt;=Parametri!$C$51,C77*Parametri!$C$47,IF(C77&lt;=Parametri!$C$52,C77*Parametri!$C$48,IF(C77&lt;=Parametri!$C$53,C77*Parametri!$C$49,C77*Parametri!$C$50)))&lt;=Parametri!$C$54,0,IF(C77&lt;=Parametri!$C$51,C77*Parametri!$C$47,IF(C77&lt;=Parametri!$C$52,C77*Parametri!$C$48,IF(C77&lt;=Parametri!$C$53,C77*Parametri!$C$49,C77*Parametri!$C$50))))),2)</f>
        <v>2650.51</v>
      </c>
      <c r="I77" s="28" t="n">
        <f aca="false">ROUND(IF(G77&lt;=0,0,C77*Parametri!$C$57),2)</f>
        <v>636.76</v>
      </c>
      <c r="J77" s="28" t="n">
        <f aca="false">ROUND(IF(AND(C77&lt;=Parametri!$C$36,D77&gt;(Parametri!$C$17-Parametri!$C$37)),Parametri!$C$35,0),2)</f>
        <v>0</v>
      </c>
      <c r="K77" s="28" t="n">
        <f aca="false">ROUND(IF(C77&lt;=Parametri!$C$41,C77*Parametri!$C$38,IF(C77&lt;=Parametri!$C$42,C77*Parametri!$C$39,IF(C77&lt;=Parametri!$C$43,C77*Parametri!$C$40,0))),2)</f>
        <v>0</v>
      </c>
      <c r="L77" s="25" t="n">
        <f aca="false">ROUND(A77-B77-G77-H77-I77+J77+K77,2)</f>
        <v>49881.9</v>
      </c>
      <c r="M77" s="28" t="n">
        <f aca="false">ROUND(L77/12,2)</f>
        <v>4156.83</v>
      </c>
      <c r="N77" s="28" t="n">
        <f aca="false">ROUND(L77/13,2)</f>
        <v>3837.07</v>
      </c>
      <c r="O77" s="28" t="n">
        <f aca="false">ROUND(L77/14,2)</f>
        <v>3562.99</v>
      </c>
      <c r="P77" s="29" t="n">
        <f aca="false">1-L77/A77</f>
        <v>0.433160227272727</v>
      </c>
      <c r="Q77" s="28" t="n">
        <f aca="false">ROUND(A77*Parametri!$C$60,2)</f>
        <v>26400</v>
      </c>
      <c r="R77" s="28" t="n">
        <f aca="false">ROUND(A77/Parametri!$C$62,2)</f>
        <v>6518.52</v>
      </c>
      <c r="S77" s="28" t="n">
        <f aca="false">ROUND(A77*Parametri!$C$61,2)</f>
        <v>440</v>
      </c>
      <c r="T77" s="25" t="n">
        <f aca="false">ROUND(A77+Q77+R77+S77,2)</f>
        <v>121358.52</v>
      </c>
      <c r="U77" s="29" t="n">
        <f aca="false">1-L77/T77</f>
        <v>0.58897076200336</v>
      </c>
    </row>
    <row r="78" customFormat="false" ht="15" hidden="false" customHeight="false" outlineLevel="0" collapsed="false">
      <c r="A78" s="23" t="n">
        <v>89000</v>
      </c>
      <c r="B78" s="24" t="n">
        <f aca="false">ROUND(MIN(A78,Parametri!$C$14)*Parametri!$C$11+MAX(0,MIN(A78,Parametri!$C$14)-Parametri!$C$13)*Parametri!$C$12,2)</f>
        <v>8506.86</v>
      </c>
      <c r="C78" s="24" t="n">
        <f aca="false">ROUND(A78-B78,2)</f>
        <v>80493.14</v>
      </c>
      <c r="D78" s="24" t="n">
        <f aca="false">ROUND(IF(C78&lt;=Parametri!$C$5,C78*Parametri!$C$4,IF(C78&lt;=Parametri!$C$7,Parametri!$C$5*Parametri!$C$4+(C78-Parametri!$C$5)*Parametri!$C$6,Parametri!$C$5*Parametri!$C$4+(Parametri!$C$7-Parametri!$C$5)*Parametri!$C$6+(C78-Parametri!$C$7)*Parametri!$C$8)),2)</f>
        <v>26812.05</v>
      </c>
      <c r="E78" s="24" t="n">
        <f aca="false">ROUND(IF(C78&lt;=Parametri!$C$36,Parametri!$C$17,IF(C78&lt;=Parametri!$C$5,Parametri!$C$18+Parametri!$C$19*(Parametri!$C$5-C78)/Parametri!$C$20,IF(C78&lt;=Parametri!$C$7,Parametri!$C$18*(Parametri!$C$7-C78)/Parametri!$C$21,0)))+IF(AND(C78&gt;Parametri!$C$23,C78&lt;=Parametri!$C$24),Parametri!$C$22,0),2)</f>
        <v>0</v>
      </c>
      <c r="F78" s="24" t="n">
        <f aca="false">ROUND(IF(C78&lt;=Parametri!$C$28,0,IF(C78&lt;=Parametri!$C$29,Parametri!$C$27,IF(C78&lt;Parametri!$C$30,Parametri!$C$27*(Parametri!$C$30-C78)/(Parametri!$C$30-Parametri!$C$29),0)))-IF(C78&gt;Parametri!$C$32,Parametri!$C$31,0),2)</f>
        <v>0</v>
      </c>
      <c r="G78" s="24" t="n">
        <f aca="false">ROUND(MAX(0,D78-E78-F78),2)</f>
        <v>26812.05</v>
      </c>
      <c r="H78" s="24" t="n">
        <f aca="false">ROUND(IF(G78&lt;=0,0,IF(IF(C78&lt;=Parametri!$C$51,C78*Parametri!$C$47,IF(C78&lt;=Parametri!$C$52,C78*Parametri!$C$48,IF(C78&lt;=Parametri!$C$53,C78*Parametri!$C$49,C78*Parametri!$C$50)))&lt;=Parametri!$C$54,0,IF(C78&lt;=Parametri!$C$51,C78*Parametri!$C$47,IF(C78&lt;=Parametri!$C$52,C78*Parametri!$C$48,IF(C78&lt;=Parametri!$C$53,C78*Parametri!$C$49,C78*Parametri!$C$50))))),2)</f>
        <v>2680.42</v>
      </c>
      <c r="I78" s="24" t="n">
        <f aca="false">ROUND(IF(G78&lt;=0,0,C78*Parametri!$C$57),2)</f>
        <v>643.95</v>
      </c>
      <c r="J78" s="24" t="n">
        <f aca="false">ROUND(IF(AND(C78&lt;=Parametri!$C$36,D78&gt;(Parametri!$C$17-Parametri!$C$37)),Parametri!$C$35,0),2)</f>
        <v>0</v>
      </c>
      <c r="K78" s="24" t="n">
        <f aca="false">ROUND(IF(C78&lt;=Parametri!$C$41,C78*Parametri!$C$38,IF(C78&lt;=Parametri!$C$42,C78*Parametri!$C$39,IF(C78&lt;=Parametri!$C$43,C78*Parametri!$C$40,0))),2)</f>
        <v>0</v>
      </c>
      <c r="L78" s="25" t="n">
        <f aca="false">ROUND(A78-B78-G78-H78-I78+J78+K78,2)</f>
        <v>50356.72</v>
      </c>
      <c r="M78" s="24" t="n">
        <f aca="false">ROUND(L78/12,2)</f>
        <v>4196.39</v>
      </c>
      <c r="N78" s="24" t="n">
        <f aca="false">ROUND(L78/13,2)</f>
        <v>3873.59</v>
      </c>
      <c r="O78" s="24" t="n">
        <f aca="false">ROUND(L78/14,2)</f>
        <v>3596.91</v>
      </c>
      <c r="P78" s="26" t="n">
        <f aca="false">1-L78/A78</f>
        <v>0.434194157303371</v>
      </c>
      <c r="Q78" s="24" t="n">
        <f aca="false">ROUND(A78*Parametri!$C$60,2)</f>
        <v>26700</v>
      </c>
      <c r="R78" s="24" t="n">
        <f aca="false">ROUND(A78/Parametri!$C$62,2)</f>
        <v>6592.59</v>
      </c>
      <c r="S78" s="24" t="n">
        <f aca="false">ROUND(A78*Parametri!$C$61,2)</f>
        <v>445</v>
      </c>
      <c r="T78" s="25" t="n">
        <f aca="false">ROUND(A78+Q78+R78+S78,2)</f>
        <v>122737.59</v>
      </c>
      <c r="U78" s="26" t="n">
        <f aca="false">1-L78/T78</f>
        <v>0.589720476017168</v>
      </c>
    </row>
    <row r="79" customFormat="false" ht="15" hidden="false" customHeight="false" outlineLevel="0" collapsed="false">
      <c r="A79" s="27" t="n">
        <v>90000</v>
      </c>
      <c r="B79" s="28" t="n">
        <f aca="false">ROUND(MIN(A79,Parametri!$C$14)*Parametri!$C$11+MAX(0,MIN(A79,Parametri!$C$14)-Parametri!$C$13)*Parametri!$C$12,2)</f>
        <v>8608.76</v>
      </c>
      <c r="C79" s="28" t="n">
        <f aca="false">ROUND(A79-B79,2)</f>
        <v>81391.24</v>
      </c>
      <c r="D79" s="28" t="n">
        <f aca="false">ROUND(IF(C79&lt;=Parametri!$C$5,C79*Parametri!$C$4,IF(C79&lt;=Parametri!$C$7,Parametri!$C$5*Parametri!$C$4+(C79-Parametri!$C$5)*Parametri!$C$6,Parametri!$C$5*Parametri!$C$4+(Parametri!$C$7-Parametri!$C$5)*Parametri!$C$6+(C79-Parametri!$C$7)*Parametri!$C$8)),2)</f>
        <v>27198.23</v>
      </c>
      <c r="E79" s="28" t="n">
        <f aca="false">ROUND(IF(C79&lt;=Parametri!$C$36,Parametri!$C$17,IF(C79&lt;=Parametri!$C$5,Parametri!$C$18+Parametri!$C$19*(Parametri!$C$5-C79)/Parametri!$C$20,IF(C79&lt;=Parametri!$C$7,Parametri!$C$18*(Parametri!$C$7-C79)/Parametri!$C$21,0)))+IF(AND(C79&gt;Parametri!$C$23,C79&lt;=Parametri!$C$24),Parametri!$C$22,0),2)</f>
        <v>0</v>
      </c>
      <c r="F79" s="28" t="n">
        <f aca="false">ROUND(IF(C79&lt;=Parametri!$C$28,0,IF(C79&lt;=Parametri!$C$29,Parametri!$C$27,IF(C79&lt;Parametri!$C$30,Parametri!$C$27*(Parametri!$C$30-C79)/(Parametri!$C$30-Parametri!$C$29),0)))-IF(C79&gt;Parametri!$C$32,Parametri!$C$31,0),2)</f>
        <v>0</v>
      </c>
      <c r="G79" s="28" t="n">
        <f aca="false">ROUND(MAX(0,D79-E79-F79),2)</f>
        <v>27198.23</v>
      </c>
      <c r="H79" s="28" t="n">
        <f aca="false">ROUND(IF(G79&lt;=0,0,IF(IF(C79&lt;=Parametri!$C$51,C79*Parametri!$C$47,IF(C79&lt;=Parametri!$C$52,C79*Parametri!$C$48,IF(C79&lt;=Parametri!$C$53,C79*Parametri!$C$49,C79*Parametri!$C$50)))&lt;=Parametri!$C$54,0,IF(C79&lt;=Parametri!$C$51,C79*Parametri!$C$47,IF(C79&lt;=Parametri!$C$52,C79*Parametri!$C$48,IF(C79&lt;=Parametri!$C$53,C79*Parametri!$C$49,C79*Parametri!$C$50))))),2)</f>
        <v>2710.33</v>
      </c>
      <c r="I79" s="28" t="n">
        <f aca="false">ROUND(IF(G79&lt;=0,0,C79*Parametri!$C$57),2)</f>
        <v>651.13</v>
      </c>
      <c r="J79" s="28" t="n">
        <f aca="false">ROUND(IF(AND(C79&lt;=Parametri!$C$36,D79&gt;(Parametri!$C$17-Parametri!$C$37)),Parametri!$C$35,0),2)</f>
        <v>0</v>
      </c>
      <c r="K79" s="28" t="n">
        <f aca="false">ROUND(IF(C79&lt;=Parametri!$C$41,C79*Parametri!$C$38,IF(C79&lt;=Parametri!$C$42,C79*Parametri!$C$39,IF(C79&lt;=Parametri!$C$43,C79*Parametri!$C$40,0))),2)</f>
        <v>0</v>
      </c>
      <c r="L79" s="25" t="n">
        <f aca="false">ROUND(A79-B79-G79-H79-I79+J79+K79,2)</f>
        <v>50831.55</v>
      </c>
      <c r="M79" s="28" t="n">
        <f aca="false">ROUND(L79/12,2)</f>
        <v>4235.96</v>
      </c>
      <c r="N79" s="28" t="n">
        <f aca="false">ROUND(L79/13,2)</f>
        <v>3910.12</v>
      </c>
      <c r="O79" s="28" t="n">
        <f aca="false">ROUND(L79/14,2)</f>
        <v>3630.83</v>
      </c>
      <c r="P79" s="29" t="n">
        <f aca="false">1-L79/A79</f>
        <v>0.435205</v>
      </c>
      <c r="Q79" s="28" t="n">
        <f aca="false">ROUND(A79*Parametri!$C$60,2)</f>
        <v>27000</v>
      </c>
      <c r="R79" s="28" t="n">
        <f aca="false">ROUND(A79/Parametri!$C$62,2)</f>
        <v>6666.67</v>
      </c>
      <c r="S79" s="28" t="n">
        <f aca="false">ROUND(A79*Parametri!$C$61,2)</f>
        <v>450</v>
      </c>
      <c r="T79" s="25" t="n">
        <f aca="false">ROUND(A79+Q79+R79+S79,2)</f>
        <v>124116.67</v>
      </c>
      <c r="U79" s="29" t="n">
        <f aca="false">1-L79/T79</f>
        <v>0.590453482195422</v>
      </c>
    </row>
    <row r="80" customFormat="false" ht="15" hidden="false" customHeight="false" outlineLevel="0" collapsed="false">
      <c r="A80" s="23" t="n">
        <v>91000</v>
      </c>
      <c r="B80" s="24" t="n">
        <f aca="false">ROUND(MIN(A80,Parametri!$C$14)*Parametri!$C$11+MAX(0,MIN(A80,Parametri!$C$14)-Parametri!$C$13)*Parametri!$C$12,2)</f>
        <v>8710.66</v>
      </c>
      <c r="C80" s="24" t="n">
        <f aca="false">ROUND(A80-B80,2)</f>
        <v>82289.34</v>
      </c>
      <c r="D80" s="24" t="n">
        <f aca="false">ROUND(IF(C80&lt;=Parametri!$C$5,C80*Parametri!$C$4,IF(C80&lt;=Parametri!$C$7,Parametri!$C$5*Parametri!$C$4+(C80-Parametri!$C$5)*Parametri!$C$6,Parametri!$C$5*Parametri!$C$4+(Parametri!$C$7-Parametri!$C$5)*Parametri!$C$6+(C80-Parametri!$C$7)*Parametri!$C$8)),2)</f>
        <v>27584.42</v>
      </c>
      <c r="E80" s="24" t="n">
        <f aca="false">ROUND(IF(C80&lt;=Parametri!$C$36,Parametri!$C$17,IF(C80&lt;=Parametri!$C$5,Parametri!$C$18+Parametri!$C$19*(Parametri!$C$5-C80)/Parametri!$C$20,IF(C80&lt;=Parametri!$C$7,Parametri!$C$18*(Parametri!$C$7-C80)/Parametri!$C$21,0)))+IF(AND(C80&gt;Parametri!$C$23,C80&lt;=Parametri!$C$24),Parametri!$C$22,0),2)</f>
        <v>0</v>
      </c>
      <c r="F80" s="24" t="n">
        <f aca="false">ROUND(IF(C80&lt;=Parametri!$C$28,0,IF(C80&lt;=Parametri!$C$29,Parametri!$C$27,IF(C80&lt;Parametri!$C$30,Parametri!$C$27*(Parametri!$C$30-C80)/(Parametri!$C$30-Parametri!$C$29),0)))-IF(C80&gt;Parametri!$C$32,Parametri!$C$31,0),2)</f>
        <v>0</v>
      </c>
      <c r="G80" s="24" t="n">
        <f aca="false">ROUND(MAX(0,D80-E80-F80),2)</f>
        <v>27584.42</v>
      </c>
      <c r="H80" s="24" t="n">
        <f aca="false">ROUND(IF(G80&lt;=0,0,IF(IF(C80&lt;=Parametri!$C$51,C80*Parametri!$C$47,IF(C80&lt;=Parametri!$C$52,C80*Parametri!$C$48,IF(C80&lt;=Parametri!$C$53,C80*Parametri!$C$49,C80*Parametri!$C$50)))&lt;=Parametri!$C$54,0,IF(C80&lt;=Parametri!$C$51,C80*Parametri!$C$47,IF(C80&lt;=Parametri!$C$52,C80*Parametri!$C$48,IF(C80&lt;=Parametri!$C$53,C80*Parametri!$C$49,C80*Parametri!$C$50))))),2)</f>
        <v>2740.24</v>
      </c>
      <c r="I80" s="24" t="n">
        <f aca="false">ROUND(IF(G80&lt;=0,0,C80*Parametri!$C$57),2)</f>
        <v>658.31</v>
      </c>
      <c r="J80" s="24" t="n">
        <f aca="false">ROUND(IF(AND(C80&lt;=Parametri!$C$36,D80&gt;(Parametri!$C$17-Parametri!$C$37)),Parametri!$C$35,0),2)</f>
        <v>0</v>
      </c>
      <c r="K80" s="24" t="n">
        <f aca="false">ROUND(IF(C80&lt;=Parametri!$C$41,C80*Parametri!$C$38,IF(C80&lt;=Parametri!$C$42,C80*Parametri!$C$39,IF(C80&lt;=Parametri!$C$43,C80*Parametri!$C$40,0))),2)</f>
        <v>0</v>
      </c>
      <c r="L80" s="25" t="n">
        <f aca="false">ROUND(A80-B80-G80-H80-I80+J80+K80,2)</f>
        <v>51306.37</v>
      </c>
      <c r="M80" s="24" t="n">
        <f aca="false">ROUND(L80/12,2)</f>
        <v>4275.53</v>
      </c>
      <c r="N80" s="24" t="n">
        <f aca="false">ROUND(L80/13,2)</f>
        <v>3946.64</v>
      </c>
      <c r="O80" s="24" t="n">
        <f aca="false">ROUND(L80/14,2)</f>
        <v>3664.74</v>
      </c>
      <c r="P80" s="26" t="n">
        <f aca="false">1-L80/A80</f>
        <v>0.436193736263736</v>
      </c>
      <c r="Q80" s="24" t="n">
        <f aca="false">ROUND(A80*Parametri!$C$60,2)</f>
        <v>27300</v>
      </c>
      <c r="R80" s="24" t="n">
        <f aca="false">ROUND(A80/Parametri!$C$62,2)</f>
        <v>6740.74</v>
      </c>
      <c r="S80" s="24" t="n">
        <f aca="false">ROUND(A80*Parametri!$C$61,2)</f>
        <v>455</v>
      </c>
      <c r="T80" s="25" t="n">
        <f aca="false">ROUND(A80+Q80+R80+S80,2)</f>
        <v>125495.74</v>
      </c>
      <c r="U80" s="26" t="n">
        <f aca="false">1-L80/T80</f>
        <v>0.591170425386551</v>
      </c>
    </row>
    <row r="81" customFormat="false" ht="15" hidden="false" customHeight="false" outlineLevel="0" collapsed="false">
      <c r="A81" s="27" t="n">
        <v>92000</v>
      </c>
      <c r="B81" s="28" t="n">
        <f aca="false">ROUND(MIN(A81,Parametri!$C$14)*Parametri!$C$11+MAX(0,MIN(A81,Parametri!$C$14)-Parametri!$C$13)*Parametri!$C$12,2)</f>
        <v>8812.56</v>
      </c>
      <c r="C81" s="28" t="n">
        <f aca="false">ROUND(A81-B81,2)</f>
        <v>83187.44</v>
      </c>
      <c r="D81" s="28" t="n">
        <f aca="false">ROUND(IF(C81&lt;=Parametri!$C$5,C81*Parametri!$C$4,IF(C81&lt;=Parametri!$C$7,Parametri!$C$5*Parametri!$C$4+(C81-Parametri!$C$5)*Parametri!$C$6,Parametri!$C$5*Parametri!$C$4+(Parametri!$C$7-Parametri!$C$5)*Parametri!$C$6+(C81-Parametri!$C$7)*Parametri!$C$8)),2)</f>
        <v>27970.6</v>
      </c>
      <c r="E81" s="28" t="n">
        <f aca="false">ROUND(IF(C81&lt;=Parametri!$C$36,Parametri!$C$17,IF(C81&lt;=Parametri!$C$5,Parametri!$C$18+Parametri!$C$19*(Parametri!$C$5-C81)/Parametri!$C$20,IF(C81&lt;=Parametri!$C$7,Parametri!$C$18*(Parametri!$C$7-C81)/Parametri!$C$21,0)))+IF(AND(C81&gt;Parametri!$C$23,C81&lt;=Parametri!$C$24),Parametri!$C$22,0),2)</f>
        <v>0</v>
      </c>
      <c r="F81" s="28" t="n">
        <f aca="false">ROUND(IF(C81&lt;=Parametri!$C$28,0,IF(C81&lt;=Parametri!$C$29,Parametri!$C$27,IF(C81&lt;Parametri!$C$30,Parametri!$C$27*(Parametri!$C$30-C81)/(Parametri!$C$30-Parametri!$C$29),0)))-IF(C81&gt;Parametri!$C$32,Parametri!$C$31,0),2)</f>
        <v>0</v>
      </c>
      <c r="G81" s="28" t="n">
        <f aca="false">ROUND(MAX(0,D81-E81-F81),2)</f>
        <v>27970.6</v>
      </c>
      <c r="H81" s="28" t="n">
        <f aca="false">ROUND(IF(G81&lt;=0,0,IF(IF(C81&lt;=Parametri!$C$51,C81*Parametri!$C$47,IF(C81&lt;=Parametri!$C$52,C81*Parametri!$C$48,IF(C81&lt;=Parametri!$C$53,C81*Parametri!$C$49,C81*Parametri!$C$50)))&lt;=Parametri!$C$54,0,IF(C81&lt;=Parametri!$C$51,C81*Parametri!$C$47,IF(C81&lt;=Parametri!$C$52,C81*Parametri!$C$48,IF(C81&lt;=Parametri!$C$53,C81*Parametri!$C$49,C81*Parametri!$C$50))))),2)</f>
        <v>2770.14</v>
      </c>
      <c r="I81" s="28" t="n">
        <f aca="false">ROUND(IF(G81&lt;=0,0,C81*Parametri!$C$57),2)</f>
        <v>665.5</v>
      </c>
      <c r="J81" s="28" t="n">
        <f aca="false">ROUND(IF(AND(C81&lt;=Parametri!$C$36,D81&gt;(Parametri!$C$17-Parametri!$C$37)),Parametri!$C$35,0),2)</f>
        <v>0</v>
      </c>
      <c r="K81" s="28" t="n">
        <f aca="false">ROUND(IF(C81&lt;=Parametri!$C$41,C81*Parametri!$C$38,IF(C81&lt;=Parametri!$C$42,C81*Parametri!$C$39,IF(C81&lt;=Parametri!$C$43,C81*Parametri!$C$40,0))),2)</f>
        <v>0</v>
      </c>
      <c r="L81" s="25" t="n">
        <f aca="false">ROUND(A81-B81-G81-H81-I81+J81+K81,2)</f>
        <v>51781.2</v>
      </c>
      <c r="M81" s="28" t="n">
        <f aca="false">ROUND(L81/12,2)</f>
        <v>4315.1</v>
      </c>
      <c r="N81" s="28" t="n">
        <f aca="false">ROUND(L81/13,2)</f>
        <v>3983.17</v>
      </c>
      <c r="O81" s="28" t="n">
        <f aca="false">ROUND(L81/14,2)</f>
        <v>3698.66</v>
      </c>
      <c r="P81" s="29" t="n">
        <f aca="false">1-L81/A81</f>
        <v>0.437160869565217</v>
      </c>
      <c r="Q81" s="28" t="n">
        <f aca="false">ROUND(A81*Parametri!$C$60,2)</f>
        <v>27600</v>
      </c>
      <c r="R81" s="28" t="n">
        <f aca="false">ROUND(A81/Parametri!$C$62,2)</f>
        <v>6814.81</v>
      </c>
      <c r="S81" s="28" t="n">
        <f aca="false">ROUND(A81*Parametri!$C$61,2)</f>
        <v>460</v>
      </c>
      <c r="T81" s="25" t="n">
        <f aca="false">ROUND(A81+Q81+R81+S81,2)</f>
        <v>126874.81</v>
      </c>
      <c r="U81" s="29" t="n">
        <f aca="false">1-L81/T81</f>
        <v>0.591871704083734</v>
      </c>
    </row>
    <row r="82" customFormat="false" ht="15" hidden="false" customHeight="false" outlineLevel="0" collapsed="false">
      <c r="A82" s="23" t="n">
        <v>93000</v>
      </c>
      <c r="B82" s="24" t="n">
        <f aca="false">ROUND(MIN(A82,Parametri!$C$14)*Parametri!$C$11+MAX(0,MIN(A82,Parametri!$C$14)-Parametri!$C$13)*Parametri!$C$12,2)</f>
        <v>8914.46</v>
      </c>
      <c r="C82" s="24" t="n">
        <f aca="false">ROUND(A82-B82,2)</f>
        <v>84085.54</v>
      </c>
      <c r="D82" s="24" t="n">
        <f aca="false">ROUND(IF(C82&lt;=Parametri!$C$5,C82*Parametri!$C$4,IF(C82&lt;=Parametri!$C$7,Parametri!$C$5*Parametri!$C$4+(C82-Parametri!$C$5)*Parametri!$C$6,Parametri!$C$5*Parametri!$C$4+(Parametri!$C$7-Parametri!$C$5)*Parametri!$C$6+(C82-Parametri!$C$7)*Parametri!$C$8)),2)</f>
        <v>28356.78</v>
      </c>
      <c r="E82" s="24" t="n">
        <f aca="false">ROUND(IF(C82&lt;=Parametri!$C$36,Parametri!$C$17,IF(C82&lt;=Parametri!$C$5,Parametri!$C$18+Parametri!$C$19*(Parametri!$C$5-C82)/Parametri!$C$20,IF(C82&lt;=Parametri!$C$7,Parametri!$C$18*(Parametri!$C$7-C82)/Parametri!$C$21,0)))+IF(AND(C82&gt;Parametri!$C$23,C82&lt;=Parametri!$C$24),Parametri!$C$22,0),2)</f>
        <v>0</v>
      </c>
      <c r="F82" s="24" t="n">
        <f aca="false">ROUND(IF(C82&lt;=Parametri!$C$28,0,IF(C82&lt;=Parametri!$C$29,Parametri!$C$27,IF(C82&lt;Parametri!$C$30,Parametri!$C$27*(Parametri!$C$30-C82)/(Parametri!$C$30-Parametri!$C$29),0)))-IF(C82&gt;Parametri!$C$32,Parametri!$C$31,0),2)</f>
        <v>0</v>
      </c>
      <c r="G82" s="24" t="n">
        <f aca="false">ROUND(MAX(0,D82-E82-F82),2)</f>
        <v>28356.78</v>
      </c>
      <c r="H82" s="24" t="n">
        <f aca="false">ROUND(IF(G82&lt;=0,0,IF(IF(C82&lt;=Parametri!$C$51,C82*Parametri!$C$47,IF(C82&lt;=Parametri!$C$52,C82*Parametri!$C$48,IF(C82&lt;=Parametri!$C$53,C82*Parametri!$C$49,C82*Parametri!$C$50)))&lt;=Parametri!$C$54,0,IF(C82&lt;=Parametri!$C$51,C82*Parametri!$C$47,IF(C82&lt;=Parametri!$C$52,C82*Parametri!$C$48,IF(C82&lt;=Parametri!$C$53,C82*Parametri!$C$49,C82*Parametri!$C$50))))),2)</f>
        <v>2800.05</v>
      </c>
      <c r="I82" s="24" t="n">
        <f aca="false">ROUND(IF(G82&lt;=0,0,C82*Parametri!$C$57),2)</f>
        <v>672.68</v>
      </c>
      <c r="J82" s="24" t="n">
        <f aca="false">ROUND(IF(AND(C82&lt;=Parametri!$C$36,D82&gt;(Parametri!$C$17-Parametri!$C$37)),Parametri!$C$35,0),2)</f>
        <v>0</v>
      </c>
      <c r="K82" s="24" t="n">
        <f aca="false">ROUND(IF(C82&lt;=Parametri!$C$41,C82*Parametri!$C$38,IF(C82&lt;=Parametri!$C$42,C82*Parametri!$C$39,IF(C82&lt;=Parametri!$C$43,C82*Parametri!$C$40,0))),2)</f>
        <v>0</v>
      </c>
      <c r="L82" s="25" t="n">
        <f aca="false">ROUND(A82-B82-G82-H82-I82+J82+K82,2)</f>
        <v>52256.03</v>
      </c>
      <c r="M82" s="24" t="n">
        <f aca="false">ROUND(L82/12,2)</f>
        <v>4354.67</v>
      </c>
      <c r="N82" s="24" t="n">
        <f aca="false">ROUND(L82/13,2)</f>
        <v>4019.69</v>
      </c>
      <c r="O82" s="24" t="n">
        <f aca="false">ROUND(L82/14,2)</f>
        <v>3732.57</v>
      </c>
      <c r="P82" s="26" t="n">
        <f aca="false">1-L82/A82</f>
        <v>0.438107204301075</v>
      </c>
      <c r="Q82" s="24" t="n">
        <f aca="false">ROUND(A82*Parametri!$C$60,2)</f>
        <v>27900</v>
      </c>
      <c r="R82" s="24" t="n">
        <f aca="false">ROUND(A82/Parametri!$C$62,2)</f>
        <v>6888.89</v>
      </c>
      <c r="S82" s="24" t="n">
        <f aca="false">ROUND(A82*Parametri!$C$61,2)</f>
        <v>465</v>
      </c>
      <c r="T82" s="25" t="n">
        <f aca="false">ROUND(A82+Q82+R82+S82,2)</f>
        <v>128253.89</v>
      </c>
      <c r="U82" s="26" t="n">
        <f aca="false">1-L82/T82</f>
        <v>0.592557933330521</v>
      </c>
    </row>
    <row r="83" customFormat="false" ht="15" hidden="false" customHeight="false" outlineLevel="0" collapsed="false">
      <c r="A83" s="27" t="n">
        <v>94000</v>
      </c>
      <c r="B83" s="28" t="n">
        <f aca="false">ROUND(MIN(A83,Parametri!$C$14)*Parametri!$C$11+MAX(0,MIN(A83,Parametri!$C$14)-Parametri!$C$13)*Parametri!$C$12,2)</f>
        <v>9016.36</v>
      </c>
      <c r="C83" s="28" t="n">
        <f aca="false">ROUND(A83-B83,2)</f>
        <v>84983.64</v>
      </c>
      <c r="D83" s="28" t="n">
        <f aca="false">ROUND(IF(C83&lt;=Parametri!$C$5,C83*Parametri!$C$4,IF(C83&lt;=Parametri!$C$7,Parametri!$C$5*Parametri!$C$4+(C83-Parametri!$C$5)*Parametri!$C$6,Parametri!$C$5*Parametri!$C$4+(Parametri!$C$7-Parametri!$C$5)*Parametri!$C$6+(C83-Parametri!$C$7)*Parametri!$C$8)),2)</f>
        <v>28742.97</v>
      </c>
      <c r="E83" s="28" t="n">
        <f aca="false">ROUND(IF(C83&lt;=Parametri!$C$36,Parametri!$C$17,IF(C83&lt;=Parametri!$C$5,Parametri!$C$18+Parametri!$C$19*(Parametri!$C$5-C83)/Parametri!$C$20,IF(C83&lt;=Parametri!$C$7,Parametri!$C$18*(Parametri!$C$7-C83)/Parametri!$C$21,0)))+IF(AND(C83&gt;Parametri!$C$23,C83&lt;=Parametri!$C$24),Parametri!$C$22,0),2)</f>
        <v>0</v>
      </c>
      <c r="F83" s="28" t="n">
        <f aca="false">ROUND(IF(C83&lt;=Parametri!$C$28,0,IF(C83&lt;=Parametri!$C$29,Parametri!$C$27,IF(C83&lt;Parametri!$C$30,Parametri!$C$27*(Parametri!$C$30-C83)/(Parametri!$C$30-Parametri!$C$29),0)))-IF(C83&gt;Parametri!$C$32,Parametri!$C$31,0),2)</f>
        <v>0</v>
      </c>
      <c r="G83" s="28" t="n">
        <f aca="false">ROUND(MAX(0,D83-E83-F83),2)</f>
        <v>28742.97</v>
      </c>
      <c r="H83" s="28" t="n">
        <f aca="false">ROUND(IF(G83&lt;=0,0,IF(IF(C83&lt;=Parametri!$C$51,C83*Parametri!$C$47,IF(C83&lt;=Parametri!$C$52,C83*Parametri!$C$48,IF(C83&lt;=Parametri!$C$53,C83*Parametri!$C$49,C83*Parametri!$C$50)))&lt;=Parametri!$C$54,0,IF(C83&lt;=Parametri!$C$51,C83*Parametri!$C$47,IF(C83&lt;=Parametri!$C$52,C83*Parametri!$C$48,IF(C83&lt;=Parametri!$C$53,C83*Parametri!$C$49,C83*Parametri!$C$50))))),2)</f>
        <v>2829.96</v>
      </c>
      <c r="I83" s="28" t="n">
        <f aca="false">ROUND(IF(G83&lt;=0,0,C83*Parametri!$C$57),2)</f>
        <v>679.87</v>
      </c>
      <c r="J83" s="28" t="n">
        <f aca="false">ROUND(IF(AND(C83&lt;=Parametri!$C$36,D83&gt;(Parametri!$C$17-Parametri!$C$37)),Parametri!$C$35,0),2)</f>
        <v>0</v>
      </c>
      <c r="K83" s="28" t="n">
        <f aca="false">ROUND(IF(C83&lt;=Parametri!$C$41,C83*Parametri!$C$38,IF(C83&lt;=Parametri!$C$42,C83*Parametri!$C$39,IF(C83&lt;=Parametri!$C$43,C83*Parametri!$C$40,0))),2)</f>
        <v>0</v>
      </c>
      <c r="L83" s="25" t="n">
        <f aca="false">ROUND(A83-B83-G83-H83-I83+J83+K83,2)</f>
        <v>52730.84</v>
      </c>
      <c r="M83" s="28" t="n">
        <f aca="false">ROUND(L83/12,2)</f>
        <v>4394.24</v>
      </c>
      <c r="N83" s="28" t="n">
        <f aca="false">ROUND(L83/13,2)</f>
        <v>4056.22</v>
      </c>
      <c r="O83" s="28" t="n">
        <f aca="false">ROUND(L83/14,2)</f>
        <v>3766.49</v>
      </c>
      <c r="P83" s="29" t="n">
        <f aca="false">1-L83/A83</f>
        <v>0.439033617021277</v>
      </c>
      <c r="Q83" s="28" t="n">
        <f aca="false">ROUND(A83*Parametri!$C$60,2)</f>
        <v>28200</v>
      </c>
      <c r="R83" s="28" t="n">
        <f aca="false">ROUND(A83/Parametri!$C$62,2)</f>
        <v>6962.96</v>
      </c>
      <c r="S83" s="28" t="n">
        <f aca="false">ROUND(A83*Parametri!$C$61,2)</f>
        <v>470</v>
      </c>
      <c r="T83" s="25" t="n">
        <f aca="false">ROUND(A83+Q83+R83+S83,2)</f>
        <v>129632.96</v>
      </c>
      <c r="U83" s="29" t="n">
        <f aca="false">1-L83/T83</f>
        <v>0.593229684796212</v>
      </c>
    </row>
    <row r="84" customFormat="false" ht="15" hidden="false" customHeight="false" outlineLevel="0" collapsed="false">
      <c r="A84" s="23" t="n">
        <v>95000</v>
      </c>
      <c r="B84" s="24" t="n">
        <f aca="false">ROUND(MIN(A84,Parametri!$C$14)*Parametri!$C$11+MAX(0,MIN(A84,Parametri!$C$14)-Parametri!$C$13)*Parametri!$C$12,2)</f>
        <v>9118.26</v>
      </c>
      <c r="C84" s="24" t="n">
        <f aca="false">ROUND(A84-B84,2)</f>
        <v>85881.74</v>
      </c>
      <c r="D84" s="24" t="n">
        <f aca="false">ROUND(IF(C84&lt;=Parametri!$C$5,C84*Parametri!$C$4,IF(C84&lt;=Parametri!$C$7,Parametri!$C$5*Parametri!$C$4+(C84-Parametri!$C$5)*Parametri!$C$6,Parametri!$C$5*Parametri!$C$4+(Parametri!$C$7-Parametri!$C$5)*Parametri!$C$6+(C84-Parametri!$C$7)*Parametri!$C$8)),2)</f>
        <v>29129.15</v>
      </c>
      <c r="E84" s="24" t="n">
        <f aca="false">ROUND(IF(C84&lt;=Parametri!$C$36,Parametri!$C$17,IF(C84&lt;=Parametri!$C$5,Parametri!$C$18+Parametri!$C$19*(Parametri!$C$5-C84)/Parametri!$C$20,IF(C84&lt;=Parametri!$C$7,Parametri!$C$18*(Parametri!$C$7-C84)/Parametri!$C$21,0)))+IF(AND(C84&gt;Parametri!$C$23,C84&lt;=Parametri!$C$24),Parametri!$C$22,0),2)</f>
        <v>0</v>
      </c>
      <c r="F84" s="24" t="n">
        <f aca="false">ROUND(IF(C84&lt;=Parametri!$C$28,0,IF(C84&lt;=Parametri!$C$29,Parametri!$C$27,IF(C84&lt;Parametri!$C$30,Parametri!$C$27*(Parametri!$C$30-C84)/(Parametri!$C$30-Parametri!$C$29),0)))-IF(C84&gt;Parametri!$C$32,Parametri!$C$31,0),2)</f>
        <v>0</v>
      </c>
      <c r="G84" s="24" t="n">
        <f aca="false">ROUND(MAX(0,D84-E84-F84),2)</f>
        <v>29129.15</v>
      </c>
      <c r="H84" s="24" t="n">
        <f aca="false">ROUND(IF(G84&lt;=0,0,IF(IF(C84&lt;=Parametri!$C$51,C84*Parametri!$C$47,IF(C84&lt;=Parametri!$C$52,C84*Parametri!$C$48,IF(C84&lt;=Parametri!$C$53,C84*Parametri!$C$49,C84*Parametri!$C$50)))&lt;=Parametri!$C$54,0,IF(C84&lt;=Parametri!$C$51,C84*Parametri!$C$47,IF(C84&lt;=Parametri!$C$52,C84*Parametri!$C$48,IF(C84&lt;=Parametri!$C$53,C84*Parametri!$C$49,C84*Parametri!$C$50))))),2)</f>
        <v>2859.86</v>
      </c>
      <c r="I84" s="24" t="n">
        <f aca="false">ROUND(IF(G84&lt;=0,0,C84*Parametri!$C$57),2)</f>
        <v>687.05</v>
      </c>
      <c r="J84" s="24" t="n">
        <f aca="false">ROUND(IF(AND(C84&lt;=Parametri!$C$36,D84&gt;(Parametri!$C$17-Parametri!$C$37)),Parametri!$C$35,0),2)</f>
        <v>0</v>
      </c>
      <c r="K84" s="24" t="n">
        <f aca="false">ROUND(IF(C84&lt;=Parametri!$C$41,C84*Parametri!$C$38,IF(C84&lt;=Parametri!$C$42,C84*Parametri!$C$39,IF(C84&lt;=Parametri!$C$43,C84*Parametri!$C$40,0))),2)</f>
        <v>0</v>
      </c>
      <c r="L84" s="25" t="n">
        <f aca="false">ROUND(A84-B84-G84-H84-I84+J84+K84,2)</f>
        <v>53205.68</v>
      </c>
      <c r="M84" s="24" t="n">
        <f aca="false">ROUND(L84/12,2)</f>
        <v>4433.81</v>
      </c>
      <c r="N84" s="24" t="n">
        <f aca="false">ROUND(L84/13,2)</f>
        <v>4092.74</v>
      </c>
      <c r="O84" s="24" t="n">
        <f aca="false">ROUND(L84/14,2)</f>
        <v>3800.41</v>
      </c>
      <c r="P84" s="26" t="n">
        <f aca="false">1-L84/A84</f>
        <v>0.439940210526316</v>
      </c>
      <c r="Q84" s="24" t="n">
        <f aca="false">ROUND(A84*Parametri!$C$60,2)</f>
        <v>28500</v>
      </c>
      <c r="R84" s="24" t="n">
        <f aca="false">ROUND(A84/Parametri!$C$62,2)</f>
        <v>7037.04</v>
      </c>
      <c r="S84" s="24" t="n">
        <f aca="false">ROUND(A84*Parametri!$C$61,2)</f>
        <v>475</v>
      </c>
      <c r="T84" s="25" t="n">
        <f aca="false">ROUND(A84+Q84+R84+S84,2)</f>
        <v>131012.04</v>
      </c>
      <c r="U84" s="26" t="n">
        <f aca="false">1-L84/T84</f>
        <v>0.593887096178336</v>
      </c>
    </row>
    <row r="85" customFormat="false" ht="15" hidden="false" customHeight="false" outlineLevel="0" collapsed="false">
      <c r="A85" s="27" t="n">
        <v>96000</v>
      </c>
      <c r="B85" s="28" t="n">
        <f aca="false">ROUND(MIN(A85,Parametri!$C$14)*Parametri!$C$11+MAX(0,MIN(A85,Parametri!$C$14)-Parametri!$C$13)*Parametri!$C$12,2)</f>
        <v>9220.16</v>
      </c>
      <c r="C85" s="28" t="n">
        <f aca="false">ROUND(A85-B85,2)</f>
        <v>86779.84</v>
      </c>
      <c r="D85" s="28" t="n">
        <f aca="false">ROUND(IF(C85&lt;=Parametri!$C$5,C85*Parametri!$C$4,IF(C85&lt;=Parametri!$C$7,Parametri!$C$5*Parametri!$C$4+(C85-Parametri!$C$5)*Parametri!$C$6,Parametri!$C$5*Parametri!$C$4+(Parametri!$C$7-Parametri!$C$5)*Parametri!$C$6+(C85-Parametri!$C$7)*Parametri!$C$8)),2)</f>
        <v>29515.33</v>
      </c>
      <c r="E85" s="28" t="n">
        <f aca="false">ROUND(IF(C85&lt;=Parametri!$C$36,Parametri!$C$17,IF(C85&lt;=Parametri!$C$5,Parametri!$C$18+Parametri!$C$19*(Parametri!$C$5-C85)/Parametri!$C$20,IF(C85&lt;=Parametri!$C$7,Parametri!$C$18*(Parametri!$C$7-C85)/Parametri!$C$21,0)))+IF(AND(C85&gt;Parametri!$C$23,C85&lt;=Parametri!$C$24),Parametri!$C$22,0),2)</f>
        <v>0</v>
      </c>
      <c r="F85" s="28" t="n">
        <f aca="false">ROUND(IF(C85&lt;=Parametri!$C$28,0,IF(C85&lt;=Parametri!$C$29,Parametri!$C$27,IF(C85&lt;Parametri!$C$30,Parametri!$C$27*(Parametri!$C$30-C85)/(Parametri!$C$30-Parametri!$C$29),0)))-IF(C85&gt;Parametri!$C$32,Parametri!$C$31,0),2)</f>
        <v>0</v>
      </c>
      <c r="G85" s="28" t="n">
        <f aca="false">ROUND(MAX(0,D85-E85-F85),2)</f>
        <v>29515.33</v>
      </c>
      <c r="H85" s="28" t="n">
        <f aca="false">ROUND(IF(G85&lt;=0,0,IF(IF(C85&lt;=Parametri!$C$51,C85*Parametri!$C$47,IF(C85&lt;=Parametri!$C$52,C85*Parametri!$C$48,IF(C85&lt;=Parametri!$C$53,C85*Parametri!$C$49,C85*Parametri!$C$50)))&lt;=Parametri!$C$54,0,IF(C85&lt;=Parametri!$C$51,C85*Parametri!$C$47,IF(C85&lt;=Parametri!$C$52,C85*Parametri!$C$48,IF(C85&lt;=Parametri!$C$53,C85*Parametri!$C$49,C85*Parametri!$C$50))))),2)</f>
        <v>2889.77</v>
      </c>
      <c r="I85" s="28" t="n">
        <f aca="false">ROUND(IF(G85&lt;=0,0,C85*Parametri!$C$57),2)</f>
        <v>694.24</v>
      </c>
      <c r="J85" s="28" t="n">
        <f aca="false">ROUND(IF(AND(C85&lt;=Parametri!$C$36,D85&gt;(Parametri!$C$17-Parametri!$C$37)),Parametri!$C$35,0),2)</f>
        <v>0</v>
      </c>
      <c r="K85" s="28" t="n">
        <f aca="false">ROUND(IF(C85&lt;=Parametri!$C$41,C85*Parametri!$C$38,IF(C85&lt;=Parametri!$C$42,C85*Parametri!$C$39,IF(C85&lt;=Parametri!$C$43,C85*Parametri!$C$40,0))),2)</f>
        <v>0</v>
      </c>
      <c r="L85" s="25" t="n">
        <f aca="false">ROUND(A85-B85-G85-H85-I85+J85+K85,2)</f>
        <v>53680.5</v>
      </c>
      <c r="M85" s="28" t="n">
        <f aca="false">ROUND(L85/12,2)</f>
        <v>4473.38</v>
      </c>
      <c r="N85" s="28" t="n">
        <f aca="false">ROUND(L85/13,2)</f>
        <v>4129.27</v>
      </c>
      <c r="O85" s="28" t="n">
        <f aca="false">ROUND(L85/14,2)</f>
        <v>3834.32</v>
      </c>
      <c r="P85" s="29" t="n">
        <f aca="false">1-L85/A85</f>
        <v>0.440828125</v>
      </c>
      <c r="Q85" s="28" t="n">
        <f aca="false">ROUND(A85*Parametri!$C$60,2)</f>
        <v>28800</v>
      </c>
      <c r="R85" s="28" t="n">
        <f aca="false">ROUND(A85/Parametri!$C$62,2)</f>
        <v>7111.11</v>
      </c>
      <c r="S85" s="28" t="n">
        <f aca="false">ROUND(A85*Parametri!$C$61,2)</f>
        <v>480</v>
      </c>
      <c r="T85" s="25" t="n">
        <f aca="false">ROUND(A85+Q85+R85+S85,2)</f>
        <v>132391.11</v>
      </c>
      <c r="U85" s="29" t="n">
        <f aca="false">1-L85/T85</f>
        <v>0.594530931872994</v>
      </c>
    </row>
    <row r="86" customFormat="false" ht="15" hidden="false" customHeight="false" outlineLevel="0" collapsed="false">
      <c r="A86" s="23" t="n">
        <v>97000</v>
      </c>
      <c r="B86" s="24" t="n">
        <f aca="false">ROUND(MIN(A86,Parametri!$C$14)*Parametri!$C$11+MAX(0,MIN(A86,Parametri!$C$14)-Parametri!$C$13)*Parametri!$C$12,2)</f>
        <v>9322.06</v>
      </c>
      <c r="C86" s="24" t="n">
        <f aca="false">ROUND(A86-B86,2)</f>
        <v>87677.94</v>
      </c>
      <c r="D86" s="24" t="n">
        <f aca="false">ROUND(IF(C86&lt;=Parametri!$C$5,C86*Parametri!$C$4,IF(C86&lt;=Parametri!$C$7,Parametri!$C$5*Parametri!$C$4+(C86-Parametri!$C$5)*Parametri!$C$6,Parametri!$C$5*Parametri!$C$4+(Parametri!$C$7-Parametri!$C$5)*Parametri!$C$6+(C86-Parametri!$C$7)*Parametri!$C$8)),2)</f>
        <v>29901.51</v>
      </c>
      <c r="E86" s="24" t="n">
        <f aca="false">ROUND(IF(C86&lt;=Parametri!$C$36,Parametri!$C$17,IF(C86&lt;=Parametri!$C$5,Parametri!$C$18+Parametri!$C$19*(Parametri!$C$5-C86)/Parametri!$C$20,IF(C86&lt;=Parametri!$C$7,Parametri!$C$18*(Parametri!$C$7-C86)/Parametri!$C$21,0)))+IF(AND(C86&gt;Parametri!$C$23,C86&lt;=Parametri!$C$24),Parametri!$C$22,0),2)</f>
        <v>0</v>
      </c>
      <c r="F86" s="24" t="n">
        <f aca="false">ROUND(IF(C86&lt;=Parametri!$C$28,0,IF(C86&lt;=Parametri!$C$29,Parametri!$C$27,IF(C86&lt;Parametri!$C$30,Parametri!$C$27*(Parametri!$C$30-C86)/(Parametri!$C$30-Parametri!$C$29),0)))-IF(C86&gt;Parametri!$C$32,Parametri!$C$31,0),2)</f>
        <v>0</v>
      </c>
      <c r="G86" s="24" t="n">
        <f aca="false">ROUND(MAX(0,D86-E86-F86),2)</f>
        <v>29901.51</v>
      </c>
      <c r="H86" s="24" t="n">
        <f aca="false">ROUND(IF(G86&lt;=0,0,IF(IF(C86&lt;=Parametri!$C$51,C86*Parametri!$C$47,IF(C86&lt;=Parametri!$C$52,C86*Parametri!$C$48,IF(C86&lt;=Parametri!$C$53,C86*Parametri!$C$49,C86*Parametri!$C$50)))&lt;=Parametri!$C$54,0,IF(C86&lt;=Parametri!$C$51,C86*Parametri!$C$47,IF(C86&lt;=Parametri!$C$52,C86*Parametri!$C$48,IF(C86&lt;=Parametri!$C$53,C86*Parametri!$C$49,C86*Parametri!$C$50))))),2)</f>
        <v>2919.68</v>
      </c>
      <c r="I86" s="24" t="n">
        <f aca="false">ROUND(IF(G86&lt;=0,0,C86*Parametri!$C$57),2)</f>
        <v>701.42</v>
      </c>
      <c r="J86" s="24" t="n">
        <f aca="false">ROUND(IF(AND(C86&lt;=Parametri!$C$36,D86&gt;(Parametri!$C$17-Parametri!$C$37)),Parametri!$C$35,0),2)</f>
        <v>0</v>
      </c>
      <c r="K86" s="24" t="n">
        <f aca="false">ROUND(IF(C86&lt;=Parametri!$C$41,C86*Parametri!$C$38,IF(C86&lt;=Parametri!$C$42,C86*Parametri!$C$39,IF(C86&lt;=Parametri!$C$43,C86*Parametri!$C$40,0))),2)</f>
        <v>0</v>
      </c>
      <c r="L86" s="25" t="n">
        <f aca="false">ROUND(A86-B86-G86-H86-I86+J86+K86,2)</f>
        <v>54155.33</v>
      </c>
      <c r="M86" s="24" t="n">
        <f aca="false">ROUND(L86/12,2)</f>
        <v>4512.94</v>
      </c>
      <c r="N86" s="24" t="n">
        <f aca="false">ROUND(L86/13,2)</f>
        <v>4165.79</v>
      </c>
      <c r="O86" s="24" t="n">
        <f aca="false">ROUND(L86/14,2)</f>
        <v>3868.24</v>
      </c>
      <c r="P86" s="26" t="n">
        <f aca="false">1-L86/A86</f>
        <v>0.441697628865979</v>
      </c>
      <c r="Q86" s="24" t="n">
        <f aca="false">ROUND(A86*Parametri!$C$60,2)</f>
        <v>29100</v>
      </c>
      <c r="R86" s="24" t="n">
        <f aca="false">ROUND(A86/Parametri!$C$62,2)</f>
        <v>7185.19</v>
      </c>
      <c r="S86" s="24" t="n">
        <f aca="false">ROUND(A86*Parametri!$C$61,2)</f>
        <v>485</v>
      </c>
      <c r="T86" s="25" t="n">
        <f aca="false">ROUND(A86+Q86+R86+S86,2)</f>
        <v>133770.19</v>
      </c>
      <c r="U86" s="26" t="n">
        <f aca="false">1-L86/T86</f>
        <v>0.595161448152238</v>
      </c>
    </row>
    <row r="87" customFormat="false" ht="15" hidden="false" customHeight="false" outlineLevel="0" collapsed="false">
      <c r="A87" s="27" t="n">
        <v>98000</v>
      </c>
      <c r="B87" s="28" t="n">
        <f aca="false">ROUND(MIN(A87,Parametri!$C$14)*Parametri!$C$11+MAX(0,MIN(A87,Parametri!$C$14)-Parametri!$C$13)*Parametri!$C$12,2)</f>
        <v>9423.96</v>
      </c>
      <c r="C87" s="28" t="n">
        <f aca="false">ROUND(A87-B87,2)</f>
        <v>88576.04</v>
      </c>
      <c r="D87" s="28" t="n">
        <f aca="false">ROUND(IF(C87&lt;=Parametri!$C$5,C87*Parametri!$C$4,IF(C87&lt;=Parametri!$C$7,Parametri!$C$5*Parametri!$C$4+(C87-Parametri!$C$5)*Parametri!$C$6,Parametri!$C$5*Parametri!$C$4+(Parametri!$C$7-Parametri!$C$5)*Parametri!$C$6+(C87-Parametri!$C$7)*Parametri!$C$8)),2)</f>
        <v>30287.7</v>
      </c>
      <c r="E87" s="28" t="n">
        <f aca="false">ROUND(IF(C87&lt;=Parametri!$C$36,Parametri!$C$17,IF(C87&lt;=Parametri!$C$5,Parametri!$C$18+Parametri!$C$19*(Parametri!$C$5-C87)/Parametri!$C$20,IF(C87&lt;=Parametri!$C$7,Parametri!$C$18*(Parametri!$C$7-C87)/Parametri!$C$21,0)))+IF(AND(C87&gt;Parametri!$C$23,C87&lt;=Parametri!$C$24),Parametri!$C$22,0),2)</f>
        <v>0</v>
      </c>
      <c r="F87" s="28" t="n">
        <f aca="false">ROUND(IF(C87&lt;=Parametri!$C$28,0,IF(C87&lt;=Parametri!$C$29,Parametri!$C$27,IF(C87&lt;Parametri!$C$30,Parametri!$C$27*(Parametri!$C$30-C87)/(Parametri!$C$30-Parametri!$C$29),0)))-IF(C87&gt;Parametri!$C$32,Parametri!$C$31,0),2)</f>
        <v>0</v>
      </c>
      <c r="G87" s="28" t="n">
        <f aca="false">ROUND(MAX(0,D87-E87-F87),2)</f>
        <v>30287.7</v>
      </c>
      <c r="H87" s="28" t="n">
        <f aca="false">ROUND(IF(G87&lt;=0,0,IF(IF(C87&lt;=Parametri!$C$51,C87*Parametri!$C$47,IF(C87&lt;=Parametri!$C$52,C87*Parametri!$C$48,IF(C87&lt;=Parametri!$C$53,C87*Parametri!$C$49,C87*Parametri!$C$50)))&lt;=Parametri!$C$54,0,IF(C87&lt;=Parametri!$C$51,C87*Parametri!$C$47,IF(C87&lt;=Parametri!$C$52,C87*Parametri!$C$48,IF(C87&lt;=Parametri!$C$53,C87*Parametri!$C$49,C87*Parametri!$C$50))))),2)</f>
        <v>2949.58</v>
      </c>
      <c r="I87" s="28" t="n">
        <f aca="false">ROUND(IF(G87&lt;=0,0,C87*Parametri!$C$57),2)</f>
        <v>708.61</v>
      </c>
      <c r="J87" s="28" t="n">
        <f aca="false">ROUND(IF(AND(C87&lt;=Parametri!$C$36,D87&gt;(Parametri!$C$17-Parametri!$C$37)),Parametri!$C$35,0),2)</f>
        <v>0</v>
      </c>
      <c r="K87" s="28" t="n">
        <f aca="false">ROUND(IF(C87&lt;=Parametri!$C$41,C87*Parametri!$C$38,IF(C87&lt;=Parametri!$C$42,C87*Parametri!$C$39,IF(C87&lt;=Parametri!$C$43,C87*Parametri!$C$40,0))),2)</f>
        <v>0</v>
      </c>
      <c r="L87" s="25" t="n">
        <f aca="false">ROUND(A87-B87-G87-H87-I87+J87+K87,2)</f>
        <v>54630.15</v>
      </c>
      <c r="M87" s="28" t="n">
        <f aca="false">ROUND(L87/12,2)</f>
        <v>4552.51</v>
      </c>
      <c r="N87" s="28" t="n">
        <f aca="false">ROUND(L87/13,2)</f>
        <v>4202.32</v>
      </c>
      <c r="O87" s="28" t="n">
        <f aca="false">ROUND(L87/14,2)</f>
        <v>3902.15</v>
      </c>
      <c r="P87" s="29" t="n">
        <f aca="false">1-L87/A87</f>
        <v>0.442549489795918</v>
      </c>
      <c r="Q87" s="28" t="n">
        <f aca="false">ROUND(A87*Parametri!$C$60,2)</f>
        <v>29400</v>
      </c>
      <c r="R87" s="28" t="n">
        <f aca="false">ROUND(A87/Parametri!$C$62,2)</f>
        <v>7259.26</v>
      </c>
      <c r="S87" s="28" t="n">
        <f aca="false">ROUND(A87*Parametri!$C$61,2)</f>
        <v>490</v>
      </c>
      <c r="T87" s="25" t="n">
        <f aca="false">ROUND(A87+Q87+R87+S87,2)</f>
        <v>135149.26</v>
      </c>
      <c r="U87" s="29" t="n">
        <f aca="false">1-L87/T87</f>
        <v>0.595779140781089</v>
      </c>
    </row>
    <row r="88" customFormat="false" ht="15" hidden="false" customHeight="false" outlineLevel="0" collapsed="false">
      <c r="A88" s="23" t="n">
        <v>99000</v>
      </c>
      <c r="B88" s="24" t="n">
        <f aca="false">ROUND(MIN(A88,Parametri!$C$14)*Parametri!$C$11+MAX(0,MIN(A88,Parametri!$C$14)-Parametri!$C$13)*Parametri!$C$12,2)</f>
        <v>9525.86</v>
      </c>
      <c r="C88" s="24" t="n">
        <f aca="false">ROUND(A88-B88,2)</f>
        <v>89474.14</v>
      </c>
      <c r="D88" s="24" t="n">
        <f aca="false">ROUND(IF(C88&lt;=Parametri!$C$5,C88*Parametri!$C$4,IF(C88&lt;=Parametri!$C$7,Parametri!$C$5*Parametri!$C$4+(C88-Parametri!$C$5)*Parametri!$C$6,Parametri!$C$5*Parametri!$C$4+(Parametri!$C$7-Parametri!$C$5)*Parametri!$C$6+(C88-Parametri!$C$7)*Parametri!$C$8)),2)</f>
        <v>30673.88</v>
      </c>
      <c r="E88" s="24" t="n">
        <f aca="false">ROUND(IF(C88&lt;=Parametri!$C$36,Parametri!$C$17,IF(C88&lt;=Parametri!$C$5,Parametri!$C$18+Parametri!$C$19*(Parametri!$C$5-C88)/Parametri!$C$20,IF(C88&lt;=Parametri!$C$7,Parametri!$C$18*(Parametri!$C$7-C88)/Parametri!$C$21,0)))+IF(AND(C88&gt;Parametri!$C$23,C88&lt;=Parametri!$C$24),Parametri!$C$22,0),2)</f>
        <v>0</v>
      </c>
      <c r="F88" s="24" t="n">
        <f aca="false">ROUND(IF(C88&lt;=Parametri!$C$28,0,IF(C88&lt;=Parametri!$C$29,Parametri!$C$27,IF(C88&lt;Parametri!$C$30,Parametri!$C$27*(Parametri!$C$30-C88)/(Parametri!$C$30-Parametri!$C$29),0)))-IF(C88&gt;Parametri!$C$32,Parametri!$C$31,0),2)</f>
        <v>0</v>
      </c>
      <c r="G88" s="24" t="n">
        <f aca="false">ROUND(MAX(0,D88-E88-F88),2)</f>
        <v>30673.88</v>
      </c>
      <c r="H88" s="24" t="n">
        <f aca="false">ROUND(IF(G88&lt;=0,0,IF(IF(C88&lt;=Parametri!$C$51,C88*Parametri!$C$47,IF(C88&lt;=Parametri!$C$52,C88*Parametri!$C$48,IF(C88&lt;=Parametri!$C$53,C88*Parametri!$C$49,C88*Parametri!$C$50)))&lt;=Parametri!$C$54,0,IF(C88&lt;=Parametri!$C$51,C88*Parametri!$C$47,IF(C88&lt;=Parametri!$C$52,C88*Parametri!$C$48,IF(C88&lt;=Parametri!$C$53,C88*Parametri!$C$49,C88*Parametri!$C$50))))),2)</f>
        <v>2979.49</v>
      </c>
      <c r="I88" s="24" t="n">
        <f aca="false">ROUND(IF(G88&lt;=0,0,C88*Parametri!$C$57),2)</f>
        <v>715.79</v>
      </c>
      <c r="J88" s="24" t="n">
        <f aca="false">ROUND(IF(AND(C88&lt;=Parametri!$C$36,D88&gt;(Parametri!$C$17-Parametri!$C$37)),Parametri!$C$35,0),2)</f>
        <v>0</v>
      </c>
      <c r="K88" s="24" t="n">
        <f aca="false">ROUND(IF(C88&lt;=Parametri!$C$41,C88*Parametri!$C$38,IF(C88&lt;=Parametri!$C$42,C88*Parametri!$C$39,IF(C88&lt;=Parametri!$C$43,C88*Parametri!$C$40,0))),2)</f>
        <v>0</v>
      </c>
      <c r="L88" s="25" t="n">
        <f aca="false">ROUND(A88-B88-G88-H88-I88+J88+K88,2)</f>
        <v>55104.98</v>
      </c>
      <c r="M88" s="24" t="n">
        <f aca="false">ROUND(L88/12,2)</f>
        <v>4592.08</v>
      </c>
      <c r="N88" s="24" t="n">
        <f aca="false">ROUND(L88/13,2)</f>
        <v>4238.84</v>
      </c>
      <c r="O88" s="24" t="n">
        <f aca="false">ROUND(L88/14,2)</f>
        <v>3936.07</v>
      </c>
      <c r="P88" s="26" t="n">
        <f aca="false">1-L88/A88</f>
        <v>0.44338404040404</v>
      </c>
      <c r="Q88" s="24" t="n">
        <f aca="false">ROUND(A88*Parametri!$C$60,2)</f>
        <v>29700</v>
      </c>
      <c r="R88" s="24" t="n">
        <f aca="false">ROUND(A88/Parametri!$C$62,2)</f>
        <v>7333.33</v>
      </c>
      <c r="S88" s="24" t="n">
        <f aca="false">ROUND(A88*Parametri!$C$61,2)</f>
        <v>495</v>
      </c>
      <c r="T88" s="25" t="n">
        <f aca="false">ROUND(A88+Q88+R88+S88,2)</f>
        <v>136528.33</v>
      </c>
      <c r="U88" s="26" t="n">
        <f aca="false">1-L88/T88</f>
        <v>0.596384281562662</v>
      </c>
    </row>
    <row r="89" customFormat="false" ht="15" hidden="false" customHeight="false" outlineLevel="0" collapsed="false">
      <c r="A89" s="27" t="n">
        <v>100000</v>
      </c>
      <c r="B89" s="28" t="n">
        <f aca="false">ROUND(MIN(A89,Parametri!$C$14)*Parametri!$C$11+MAX(0,MIN(A89,Parametri!$C$14)-Parametri!$C$13)*Parametri!$C$12,2)</f>
        <v>9627.76</v>
      </c>
      <c r="C89" s="28" t="n">
        <f aca="false">ROUND(A89-B89,2)</f>
        <v>90372.24</v>
      </c>
      <c r="D89" s="28" t="n">
        <f aca="false">ROUND(IF(C89&lt;=Parametri!$C$5,C89*Parametri!$C$4,IF(C89&lt;=Parametri!$C$7,Parametri!$C$5*Parametri!$C$4+(C89-Parametri!$C$5)*Parametri!$C$6,Parametri!$C$5*Parametri!$C$4+(Parametri!$C$7-Parametri!$C$5)*Parametri!$C$6+(C89-Parametri!$C$7)*Parametri!$C$8)),2)</f>
        <v>31060.06</v>
      </c>
      <c r="E89" s="28" t="n">
        <f aca="false">ROUND(IF(C89&lt;=Parametri!$C$36,Parametri!$C$17,IF(C89&lt;=Parametri!$C$5,Parametri!$C$18+Parametri!$C$19*(Parametri!$C$5-C89)/Parametri!$C$20,IF(C89&lt;=Parametri!$C$7,Parametri!$C$18*(Parametri!$C$7-C89)/Parametri!$C$21,0)))+IF(AND(C89&gt;Parametri!$C$23,C89&lt;=Parametri!$C$24),Parametri!$C$22,0),2)</f>
        <v>0</v>
      </c>
      <c r="F89" s="28" t="n">
        <f aca="false">ROUND(IF(C89&lt;=Parametri!$C$28,0,IF(C89&lt;=Parametri!$C$29,Parametri!$C$27,IF(C89&lt;Parametri!$C$30,Parametri!$C$27*(Parametri!$C$30-C89)/(Parametri!$C$30-Parametri!$C$29),0)))-IF(C89&gt;Parametri!$C$32,Parametri!$C$31,0),2)</f>
        <v>0</v>
      </c>
      <c r="G89" s="28" t="n">
        <f aca="false">ROUND(MAX(0,D89-E89-F89),2)</f>
        <v>31060.06</v>
      </c>
      <c r="H89" s="28" t="n">
        <f aca="false">ROUND(IF(G89&lt;=0,0,IF(IF(C89&lt;=Parametri!$C$51,C89*Parametri!$C$47,IF(C89&lt;=Parametri!$C$52,C89*Parametri!$C$48,IF(C89&lt;=Parametri!$C$53,C89*Parametri!$C$49,C89*Parametri!$C$50)))&lt;=Parametri!$C$54,0,IF(C89&lt;=Parametri!$C$51,C89*Parametri!$C$47,IF(C89&lt;=Parametri!$C$52,C89*Parametri!$C$48,IF(C89&lt;=Parametri!$C$53,C89*Parametri!$C$49,C89*Parametri!$C$50))))),2)</f>
        <v>3009.4</v>
      </c>
      <c r="I89" s="28" t="n">
        <f aca="false">ROUND(IF(G89&lt;=0,0,C89*Parametri!$C$57),2)</f>
        <v>722.98</v>
      </c>
      <c r="J89" s="28" t="n">
        <f aca="false">ROUND(IF(AND(C89&lt;=Parametri!$C$36,D89&gt;(Parametri!$C$17-Parametri!$C$37)),Parametri!$C$35,0),2)</f>
        <v>0</v>
      </c>
      <c r="K89" s="28" t="n">
        <f aca="false">ROUND(IF(C89&lt;=Parametri!$C$41,C89*Parametri!$C$38,IF(C89&lt;=Parametri!$C$42,C89*Parametri!$C$39,IF(C89&lt;=Parametri!$C$43,C89*Parametri!$C$40,0))),2)</f>
        <v>0</v>
      </c>
      <c r="L89" s="25" t="n">
        <f aca="false">ROUND(A89-B89-G89-H89-I89+J89+K89,2)</f>
        <v>55579.8</v>
      </c>
      <c r="M89" s="28" t="n">
        <f aca="false">ROUND(L89/12,2)</f>
        <v>4631.65</v>
      </c>
      <c r="N89" s="28" t="n">
        <f aca="false">ROUND(L89/13,2)</f>
        <v>4275.37</v>
      </c>
      <c r="O89" s="28" t="n">
        <f aca="false">ROUND(L89/14,2)</f>
        <v>3969.99</v>
      </c>
      <c r="P89" s="29" t="n">
        <f aca="false">1-L89/A89</f>
        <v>0.444202</v>
      </c>
      <c r="Q89" s="28" t="n">
        <f aca="false">ROUND(A89*Parametri!$C$60,2)</f>
        <v>30000</v>
      </c>
      <c r="R89" s="28" t="n">
        <f aca="false">ROUND(A89/Parametri!$C$62,2)</f>
        <v>7407.41</v>
      </c>
      <c r="S89" s="28" t="n">
        <f aca="false">ROUND(A89*Parametri!$C$61,2)</f>
        <v>500</v>
      </c>
      <c r="T89" s="25" t="n">
        <f aca="false">ROUND(A89+Q89+R89+S89,2)</f>
        <v>137907.41</v>
      </c>
      <c r="U89" s="29" t="n">
        <f aca="false">1-L89/T89</f>
        <v>0.596977421300277</v>
      </c>
    </row>
    <row r="91" customFormat="false" ht="15" hidden="false" customHeight="false" outlineLevel="0" collapsed="false">
      <c r="A91" s="30" t="s">
        <v>163</v>
      </c>
    </row>
    <row r="92" customFormat="false" ht="15" hidden="false" customHeight="false" outlineLevel="0" collapsed="false">
      <c r="A92" s="13" t="s">
        <v>164</v>
      </c>
    </row>
    <row r="93" customFormat="false" ht="15" hidden="false" customHeight="false" outlineLevel="0" collapsed="false">
      <c r="A93" s="7" t="s">
        <v>107</v>
      </c>
    </row>
  </sheetData>
  <autoFilter ref="A3:U89"/>
  <mergeCells count="1">
    <mergeCell ref="A1:U1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Da lordo a netto — Prontuario 2026&amp;C&amp;8 Strategica SRL · strategicasrl.com&amp;R&amp;8 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8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46"/>
  </cols>
  <sheetData>
    <row r="1" customFormat="false" ht="25.5" hidden="false" customHeight="true" outlineLevel="0" collapsed="false">
      <c r="A1" s="1" t="s">
        <v>165</v>
      </c>
      <c r="B1" s="1"/>
      <c r="C1" s="1"/>
      <c r="D1" s="1"/>
      <c r="E1" s="1"/>
    </row>
    <row r="3" customFormat="false" ht="15" hidden="false" customHeight="false" outlineLevel="0" collapsed="false">
      <c r="B3" s="2" t="s">
        <v>166</v>
      </c>
    </row>
    <row r="4" customFormat="false" ht="15" hidden="false" customHeight="false" outlineLevel="0" collapsed="false">
      <c r="B4" s="9" t="s">
        <v>167</v>
      </c>
      <c r="C4" s="31" t="n">
        <f aca="false">Calcolatore!$C$3-Calcolatore!C6-Calcolatore!C7</f>
        <v>0</v>
      </c>
      <c r="D4" s="32" t="str">
        <f aca="false">IF(ABS(C4)&lt;0.01,"OK","ERRORE")</f>
        <v>OK</v>
      </c>
      <c r="E4" s="7" t="s">
        <v>168</v>
      </c>
    </row>
    <row r="5" customFormat="false" ht="15" hidden="false" customHeight="false" outlineLevel="0" collapsed="false">
      <c r="B5" s="9" t="s">
        <v>169</v>
      </c>
      <c r="C5" s="31" t="n">
        <f aca="false">Calcolatore!C18-Calcolatore!C13-Calcolatore!C16-Calcolatore!C17</f>
        <v>0</v>
      </c>
      <c r="D5" s="32" t="str">
        <f aca="false">IF(ABS(C5)&lt;0.01,"OK","ERRORE")</f>
        <v>OK</v>
      </c>
      <c r="E5" s="7" t="s">
        <v>168</v>
      </c>
    </row>
    <row r="6" customFormat="false" ht="15" hidden="false" customHeight="false" outlineLevel="0" collapsed="false">
      <c r="B6" s="9" t="s">
        <v>170</v>
      </c>
      <c r="C6" s="31" t="n">
        <f aca="false">Calcolatore!C25-(Calcolatore!$C$3-Calcolatore!C6-Calcolatore!C18+Calcolatore!C21+Calcolatore!C22)</f>
        <v>0</v>
      </c>
      <c r="D6" s="32" t="str">
        <f aca="false">IF(ABS(C6)&lt;0.01,"OK","ERRORE")</f>
        <v>OK</v>
      </c>
      <c r="E6" s="7" t="s">
        <v>168</v>
      </c>
    </row>
    <row r="7" customFormat="false" ht="15" hidden="false" customHeight="false" outlineLevel="0" collapsed="false">
      <c r="B7" s="9" t="s">
        <v>171</v>
      </c>
      <c r="C7" s="31" t="n">
        <f aca="false">Calcolatore!C35-Calcolatore!$C$3-Calcolatore!C32-Calcolatore!C33-Calcolatore!C34</f>
        <v>1.36424205265939E-012</v>
      </c>
      <c r="D7" s="32" t="str">
        <f aca="false">IF(ABS(C7)&lt;0.01,"OK","ERRORE")</f>
        <v>OK</v>
      </c>
      <c r="E7" s="7" t="s">
        <v>168</v>
      </c>
    </row>
    <row r="9" customFormat="false" ht="15" hidden="false" customHeight="false" outlineLevel="0" collapsed="false">
      <c r="B9" s="2" t="s">
        <v>172</v>
      </c>
    </row>
    <row r="10" customFormat="false" ht="15" hidden="false" customHeight="false" outlineLevel="0" collapsed="false">
      <c r="B10" s="9" t="s">
        <v>173</v>
      </c>
      <c r="C10" s="31" t="n">
        <f aca="false">SUMPRODUCT(ABS(Prontuario!L4:L89-(Prontuario!A4:A89-Prontuario!B4:B89-Prontuario!G4:G89-Prontuario!H4:H89-Prontuario!I4:I89+Prontuario!J4:J89+Prontuario!K4:K89)))</f>
        <v>0</v>
      </c>
      <c r="D10" s="32" t="str">
        <f aca="false">IF(ABS(C10)&lt;0.01,"OK","ERRORE")</f>
        <v>OK</v>
      </c>
      <c r="E10" s="7" t="s">
        <v>174</v>
      </c>
    </row>
    <row r="11" customFormat="false" ht="15" hidden="false" customHeight="false" outlineLevel="0" collapsed="false">
      <c r="B11" s="9" t="s">
        <v>175</v>
      </c>
      <c r="C11" s="31" t="n">
        <f aca="false">SUMPRODUCT(--(Prontuario!L4:L89&gt;Prontuario!A4:A89))</f>
        <v>0</v>
      </c>
      <c r="D11" s="32" t="str">
        <f aca="false">IF(ABS(C11)&lt;0.01,"OK","ERRORE")</f>
        <v>OK</v>
      </c>
      <c r="E11" s="7" t="s">
        <v>168</v>
      </c>
    </row>
    <row r="12" customFormat="false" ht="15" hidden="false" customHeight="false" outlineLevel="0" collapsed="false">
      <c r="B12" s="9" t="s">
        <v>176</v>
      </c>
      <c r="C12" s="31" t="n">
        <f aca="false">SUMPRODUCT(--(Prontuario!L5:L89&lt;Prontuario!L4:L88))</f>
        <v>0</v>
      </c>
      <c r="D12" s="32" t="str">
        <f aca="false">IF(ABS(C12)&lt;0.01,"OK","ERRORE")</f>
        <v>OK</v>
      </c>
      <c r="E12" s="7" t="s">
        <v>177</v>
      </c>
    </row>
    <row r="13" customFormat="false" ht="15" hidden="false" customHeight="false" outlineLevel="0" collapsed="false">
      <c r="B13" s="9" t="s">
        <v>178</v>
      </c>
      <c r="C13" s="31" t="n">
        <f aca="false">SUMPRODUCT(--(Prontuario!G4:G89&lt;0))</f>
        <v>0</v>
      </c>
      <c r="D13" s="32" t="str">
        <f aca="false">IF(ABS(C13)&lt;0.01,"OK","ERRORE")</f>
        <v>OK</v>
      </c>
      <c r="E13" s="7" t="s">
        <v>168</v>
      </c>
    </row>
    <row r="15" customFormat="false" ht="15" hidden="false" customHeight="false" outlineLevel="0" collapsed="false">
      <c r="B15" s="2" t="s">
        <v>179</v>
      </c>
    </row>
    <row r="16" customFormat="false" ht="15" hidden="false" customHeight="false" outlineLevel="0" collapsed="false">
      <c r="B16" s="9" t="s">
        <v>180</v>
      </c>
      <c r="C16" s="33" t="n">
        <f aca="false">Prontuario!L9</f>
        <v>17171.25</v>
      </c>
      <c r="D16" s="34" t="n">
        <v>17171</v>
      </c>
      <c r="E16" s="35" t="str">
        <f aca="false">IF(ABS(C16-D16)&lt;2,"OK","SCOSTAMENTO")</f>
        <v>OK</v>
      </c>
    </row>
    <row r="17" customFormat="false" ht="15" hidden="false" customHeight="false" outlineLevel="0" collapsed="false">
      <c r="B17" s="9" t="s">
        <v>181</v>
      </c>
      <c r="C17" s="33" t="n">
        <f aca="false">Prontuario!L19</f>
        <v>23277.67</v>
      </c>
      <c r="D17" s="34" t="n">
        <v>23278</v>
      </c>
      <c r="E17" s="35" t="str">
        <f aca="false">IF(ABS(C17-D17)&lt;2,"OK","SCOSTAMENTO")</f>
        <v>OK</v>
      </c>
    </row>
    <row r="18" customFormat="false" ht="15" hidden="false" customHeight="false" outlineLevel="0" collapsed="false">
      <c r="B18" s="9" t="s">
        <v>182</v>
      </c>
      <c r="C18" s="33" t="n">
        <f aca="false">Prontuario!L39</f>
        <v>31994.78</v>
      </c>
      <c r="D18" s="34" t="n">
        <v>31995</v>
      </c>
      <c r="E18" s="35" t="str">
        <f aca="false">IF(ABS(C18-D18)&lt;2,"OK","SCOSTAMENTO")</f>
        <v>OK</v>
      </c>
    </row>
    <row r="19" customFormat="false" ht="15" hidden="false" customHeight="false" outlineLevel="0" collapsed="false">
      <c r="B19" s="9" t="s">
        <v>183</v>
      </c>
      <c r="C19" s="33" t="n">
        <f aca="false">Prontuario!L89</f>
        <v>55579.8</v>
      </c>
      <c r="D19" s="34" t="n">
        <v>55580</v>
      </c>
      <c r="E19" s="35" t="str">
        <f aca="false">IF(ABS(C19-D19)&lt;2,"OK","SCOSTAMENTO")</f>
        <v>OK</v>
      </c>
    </row>
    <row r="21" customFormat="false" ht="15" hidden="false" customHeight="false" outlineLevel="0" collapsed="false">
      <c r="B21" s="7" t="s">
        <v>107</v>
      </c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Da lordo a netto — Controlli&amp;C&amp;8 Strategica SRL · strategicasrl.com&amp;R&amp;8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2026-08-18T14:23:14Z</dcterms:created>
  <dc:creator>openpyxl</dc:creator>
  <dc:description/>
  <dc:language>en-US</dc:language>
  <cp:lastModifiedBy/>
  <dcterms:modified xsi:type="dcterms:W3CDTF">2026-08-18T14:23:14Z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